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TES\วิ่งตามอาจารย์ลงหลักสูตร\2560\"/>
    </mc:Choice>
  </mc:AlternateContent>
  <bookViews>
    <workbookView xWindow="0" yWindow="0" windowWidth="28800" windowHeight="12480" tabRatio="722"/>
  </bookViews>
  <sheets>
    <sheet name="สรุป" sheetId="8" r:id="rId1"/>
    <sheet name="ปกติ ตรี" sheetId="7" r:id="rId2"/>
    <sheet name="Sheet6" sheetId="6" state="hidden" r:id="rId3"/>
    <sheet name="พิเศษ ตรี" sheetId="13" r:id="rId4"/>
    <sheet name="ปกติ โท" sheetId="5" state="hidden" r:id="rId5"/>
    <sheet name="ปกติ เอก" sheetId="12" r:id="rId6"/>
    <sheet name="พิเศษ โท" sheetId="4" r:id="rId7"/>
    <sheet name="พิเศษ เอก" sheetId="11" r:id="rId8"/>
    <sheet name="ปกติ เอก 2" sheetId="14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8" l="1"/>
  <c r="P24" i="8"/>
  <c r="P21" i="8"/>
  <c r="P20" i="8"/>
  <c r="D21" i="8"/>
  <c r="D20" i="8"/>
  <c r="K16" i="12"/>
  <c r="K15" i="12"/>
  <c r="L13" i="12"/>
  <c r="K13" i="12"/>
  <c r="K14" i="12" s="1"/>
  <c r="K8" i="12"/>
  <c r="K7" i="12"/>
  <c r="K6" i="12"/>
  <c r="O14" i="14"/>
  <c r="O15" i="14" s="1"/>
  <c r="O16" i="14" s="1"/>
  <c r="Q13" i="14"/>
  <c r="P13" i="14"/>
  <c r="O13" i="14"/>
  <c r="N13" i="14"/>
  <c r="M13" i="14"/>
  <c r="L13" i="14"/>
  <c r="L14" i="14" s="1"/>
  <c r="L15" i="14" s="1"/>
  <c r="O10" i="14"/>
  <c r="O11" i="14" s="1"/>
  <c r="O12" i="14" s="1"/>
  <c r="L10" i="14"/>
  <c r="L11" i="14" s="1"/>
  <c r="L12" i="14" s="1"/>
  <c r="O7" i="14"/>
  <c r="O8" i="14" s="1"/>
  <c r="O6" i="14"/>
  <c r="L6" i="14"/>
  <c r="L7" i="14" s="1"/>
  <c r="L8" i="14" s="1"/>
  <c r="L16" i="14" l="1"/>
  <c r="K24" i="8"/>
  <c r="C24" i="8" l="1"/>
  <c r="O23" i="8"/>
  <c r="K23" i="8"/>
  <c r="I23" i="8"/>
  <c r="E23" i="8"/>
  <c r="C23" i="8"/>
  <c r="D12" i="8"/>
  <c r="E12" i="8"/>
  <c r="F12" i="8"/>
  <c r="G12" i="8"/>
  <c r="H12" i="8"/>
  <c r="I12" i="8"/>
  <c r="J12" i="8"/>
  <c r="K12" i="8"/>
  <c r="L12" i="8"/>
  <c r="M12" i="8"/>
  <c r="N12" i="8"/>
  <c r="O12" i="8"/>
  <c r="C12" i="8"/>
  <c r="C11" i="8"/>
  <c r="P10" i="8"/>
  <c r="D10" i="8"/>
  <c r="E10" i="8"/>
  <c r="F10" i="8"/>
  <c r="G10" i="8"/>
  <c r="H10" i="8"/>
  <c r="I10" i="8"/>
  <c r="J10" i="8"/>
  <c r="K10" i="8"/>
  <c r="L10" i="8"/>
  <c r="M10" i="8"/>
  <c r="N10" i="8"/>
  <c r="O10" i="8"/>
  <c r="C10" i="8"/>
  <c r="K33" i="7"/>
  <c r="K33" i="13"/>
  <c r="R28" i="4"/>
  <c r="R25" i="4"/>
  <c r="R22" i="4"/>
  <c r="R19" i="4"/>
  <c r="R16" i="4"/>
  <c r="R13" i="4"/>
  <c r="R10" i="4"/>
  <c r="R7" i="4"/>
  <c r="O13" i="11"/>
  <c r="O14" i="11" s="1"/>
  <c r="O15" i="11" s="1"/>
  <c r="O16" i="11" s="1"/>
  <c r="R8" i="4"/>
  <c r="R5" i="4"/>
  <c r="R26" i="4" s="1"/>
  <c r="S26" i="4"/>
  <c r="T26" i="4"/>
  <c r="K31" i="13"/>
  <c r="L31" i="13"/>
  <c r="M31" i="13"/>
  <c r="K13" i="7"/>
  <c r="K29" i="7"/>
  <c r="Q13" i="11" l="1"/>
  <c r="P13" i="11"/>
  <c r="O22" i="8" l="1"/>
  <c r="J22" i="8"/>
  <c r="R24" i="4"/>
  <c r="O24" i="4"/>
  <c r="O25" i="4" s="1"/>
  <c r="R21" i="4"/>
  <c r="O21" i="4"/>
  <c r="O22" i="4" s="1"/>
  <c r="K31" i="7"/>
  <c r="L31" i="7"/>
  <c r="J24" i="8" l="1"/>
  <c r="J23" i="8"/>
  <c r="O24" i="8"/>
  <c r="R27" i="4"/>
  <c r="N22" i="8"/>
  <c r="N23" i="8" s="1"/>
  <c r="L22" i="8"/>
  <c r="L23" i="8" s="1"/>
  <c r="I22" i="8"/>
  <c r="D22" i="8"/>
  <c r="D23" i="8" s="1"/>
  <c r="P23" i="8" s="1"/>
  <c r="O10" i="11"/>
  <c r="O11" i="11" s="1"/>
  <c r="O6" i="11"/>
  <c r="O7" i="11" s="1"/>
  <c r="E22" i="8"/>
  <c r="R15" i="4"/>
  <c r="R18" i="4"/>
  <c r="O18" i="4"/>
  <c r="O19" i="4" s="1"/>
  <c r="O15" i="4"/>
  <c r="O16" i="4" s="1"/>
  <c r="R12" i="4"/>
  <c r="O12" i="4"/>
  <c r="O13" i="4" s="1"/>
  <c r="C22" i="8"/>
  <c r="R6" i="4"/>
  <c r="I11" i="8"/>
  <c r="K30" i="13"/>
  <c r="K28" i="13"/>
  <c r="K26" i="13"/>
  <c r="K24" i="13"/>
  <c r="K22" i="13"/>
  <c r="K20" i="13"/>
  <c r="K18" i="13"/>
  <c r="K16" i="13"/>
  <c r="K14" i="13"/>
  <c r="K10" i="13"/>
  <c r="K8" i="13"/>
  <c r="K6" i="13"/>
  <c r="G30" i="13"/>
  <c r="I28" i="13"/>
  <c r="G28" i="13"/>
  <c r="I27" i="13"/>
  <c r="I26" i="13"/>
  <c r="G26" i="13"/>
  <c r="J25" i="13"/>
  <c r="I25" i="13"/>
  <c r="I24" i="13"/>
  <c r="G24" i="13"/>
  <c r="I22" i="13"/>
  <c r="G22" i="13"/>
  <c r="I20" i="13"/>
  <c r="G20" i="13"/>
  <c r="I18" i="13"/>
  <c r="G18" i="13"/>
  <c r="E18" i="13"/>
  <c r="I16" i="13"/>
  <c r="G16" i="13"/>
  <c r="E16" i="13"/>
  <c r="I15" i="13"/>
  <c r="G14" i="13"/>
  <c r="J13" i="13"/>
  <c r="J31" i="13" s="1"/>
  <c r="I13" i="13"/>
  <c r="I31" i="13" s="1"/>
  <c r="K12" i="13"/>
  <c r="I12" i="13"/>
  <c r="G12" i="13"/>
  <c r="E12" i="13"/>
  <c r="I10" i="13"/>
  <c r="G10" i="13"/>
  <c r="E10" i="13"/>
  <c r="I8" i="13"/>
  <c r="G8" i="13"/>
  <c r="E8" i="13"/>
  <c r="I6" i="13"/>
  <c r="G6" i="13"/>
  <c r="E6" i="13"/>
  <c r="O9" i="8"/>
  <c r="N9" i="8"/>
  <c r="M9" i="8"/>
  <c r="L9" i="8"/>
  <c r="K9" i="8"/>
  <c r="J9" i="8"/>
  <c r="I9" i="8"/>
  <c r="H9" i="8"/>
  <c r="F9" i="8"/>
  <c r="E9" i="8"/>
  <c r="D9" i="8"/>
  <c r="C9" i="8"/>
  <c r="C13" i="8" s="1"/>
  <c r="K14" i="7"/>
  <c r="K30" i="7"/>
  <c r="G30" i="7"/>
  <c r="I31" i="7"/>
  <c r="I27" i="7"/>
  <c r="I28" i="7" s="1"/>
  <c r="J25" i="7"/>
  <c r="J31" i="7" s="1"/>
  <c r="I25" i="7"/>
  <c r="I24" i="7"/>
  <c r="I22" i="7"/>
  <c r="I20" i="7"/>
  <c r="I18" i="7"/>
  <c r="I15" i="7"/>
  <c r="I16" i="7" s="1"/>
  <c r="I14" i="7"/>
  <c r="J13" i="7"/>
  <c r="I13" i="7"/>
  <c r="I12" i="7"/>
  <c r="I10" i="7"/>
  <c r="I8" i="7"/>
  <c r="I6" i="7"/>
  <c r="R29" i="4" l="1"/>
  <c r="L24" i="8"/>
  <c r="I24" i="8"/>
  <c r="O8" i="11"/>
  <c r="P11" i="8"/>
  <c r="R9" i="4"/>
  <c r="K22" i="8"/>
  <c r="N24" i="8"/>
  <c r="P9" i="8"/>
  <c r="O12" i="11"/>
  <c r="E24" i="8"/>
  <c r="O13" i="8"/>
  <c r="I32" i="13"/>
  <c r="I33" i="13" s="1"/>
  <c r="K32" i="13"/>
  <c r="I14" i="13"/>
  <c r="I32" i="7"/>
  <c r="I33" i="7" s="1"/>
  <c r="I26" i="7"/>
  <c r="L7" i="11"/>
  <c r="P22" i="8" l="1"/>
  <c r="N13" i="11"/>
  <c r="P26" i="4"/>
  <c r="Q26" i="4"/>
  <c r="M13" i="11" l="1"/>
  <c r="L13" i="11"/>
  <c r="L10" i="11"/>
  <c r="L6" i="11"/>
  <c r="L8" i="11" s="1"/>
  <c r="L11" i="11" l="1"/>
  <c r="L12" i="11" s="1"/>
  <c r="L16" i="11" s="1"/>
  <c r="L14" i="11"/>
  <c r="L15" i="11" s="1"/>
  <c r="P8" i="8" l="1"/>
  <c r="N13" i="8" l="1"/>
  <c r="M13" i="8"/>
  <c r="E13" i="8"/>
  <c r="P12" i="8"/>
  <c r="G13" i="8"/>
  <c r="H13" i="8"/>
  <c r="I13" i="8"/>
  <c r="J13" i="8"/>
  <c r="K13" i="8"/>
  <c r="L13" i="8"/>
  <c r="O26" i="4"/>
  <c r="K32" i="7"/>
  <c r="K28" i="7"/>
  <c r="G28" i="7"/>
  <c r="K26" i="7"/>
  <c r="G26" i="7"/>
  <c r="K12" i="7"/>
  <c r="G12" i="7"/>
  <c r="E12" i="7"/>
  <c r="O6" i="4"/>
  <c r="O7" i="4" s="1"/>
  <c r="F13" i="8" l="1"/>
  <c r="O27" i="4"/>
  <c r="O28" i="4" s="1"/>
  <c r="C25" i="8"/>
  <c r="O9" i="4"/>
  <c r="O10" i="4" s="1"/>
  <c r="O29" i="4" l="1"/>
  <c r="D13" i="8" l="1"/>
  <c r="P13" i="8"/>
  <c r="O12" i="6"/>
  <c r="K24" i="7"/>
  <c r="K22" i="7"/>
  <c r="K20" i="7"/>
  <c r="K18" i="7"/>
  <c r="K16" i="7"/>
  <c r="K10" i="7"/>
  <c r="K8" i="7"/>
  <c r="K6" i="7"/>
  <c r="O6" i="6" l="1"/>
  <c r="Q25" i="6"/>
  <c r="P25" i="6"/>
  <c r="O25" i="6"/>
  <c r="O24" i="6"/>
  <c r="O22" i="6"/>
  <c r="O20" i="6"/>
  <c r="O18" i="6"/>
  <c r="O16" i="6"/>
  <c r="O14" i="6"/>
  <c r="O10" i="6"/>
  <c r="O8" i="6"/>
  <c r="O26" i="6" l="1"/>
  <c r="O27" i="6" s="1"/>
  <c r="G20" i="7"/>
  <c r="G14" i="7" l="1"/>
  <c r="G24" i="7" l="1"/>
  <c r="G22" i="7" l="1"/>
  <c r="G18" i="7"/>
  <c r="G16" i="7"/>
  <c r="G10" i="7"/>
  <c r="G8" i="7"/>
  <c r="G6" i="7"/>
  <c r="C28" i="8" l="1"/>
  <c r="E26" i="8"/>
  <c r="P26" i="8" s="1"/>
  <c r="E28" i="8" l="1"/>
  <c r="E25" i="8"/>
  <c r="P25" i="8" s="1"/>
  <c r="E31" i="8" l="1"/>
  <c r="E18" i="7"/>
  <c r="E16" i="7"/>
  <c r="E10" i="7"/>
  <c r="E8" i="7"/>
  <c r="E6" i="7"/>
  <c r="C31" i="8" l="1"/>
</calcChain>
</file>

<file path=xl/sharedStrings.xml><?xml version="1.0" encoding="utf-8"?>
<sst xmlns="http://schemas.openxmlformats.org/spreadsheetml/2006/main" count="583" uniqueCount="127">
  <si>
    <t>ครุศาสตร์</t>
  </si>
  <si>
    <t>รวม</t>
  </si>
  <si>
    <t>(ตามแนวนอน)</t>
  </si>
  <si>
    <t>ผล</t>
  </si>
  <si>
    <t>ภาคปกติ</t>
  </si>
  <si>
    <t>SCH</t>
  </si>
  <si>
    <t>FTES</t>
  </si>
  <si>
    <t>ภาคพิเศษ</t>
  </si>
  <si>
    <t>-</t>
  </si>
  <si>
    <t>รวม ป.ตรี ป.โท และ ป.เอก (สกอ.2.5)</t>
  </si>
  <si>
    <t xml:space="preserve">              </t>
  </si>
  <si>
    <t>สาขาวิชา/(คณะ)</t>
  </si>
  <si>
    <t>ปีการศึกษา 2556</t>
  </si>
  <si>
    <t>(ครุศาสตร์)</t>
  </si>
  <si>
    <t>การปรับค่า</t>
  </si>
  <si>
    <t>มนุษย์และสังคมศาสตร์</t>
  </si>
  <si>
    <t>(มนุษยศาสตร์ฯ)</t>
  </si>
  <si>
    <t>1.8xFTES</t>
  </si>
  <si>
    <t xml:space="preserve">บริหารธุรกิจ </t>
  </si>
  <si>
    <t>(วิทยาการจัดการ)</t>
  </si>
  <si>
    <t>วิทยาศาสตร์กายภาพ</t>
  </si>
  <si>
    <t>(วิทยาศาสตร์และเทคโนโลยี)</t>
  </si>
  <si>
    <t>(วิทยาลัยนวัตกรรมการจัดการ)</t>
  </si>
  <si>
    <t>1/2556</t>
  </si>
  <si>
    <t>2/2556</t>
  </si>
  <si>
    <t>3/2556</t>
  </si>
  <si>
    <t>ปี 2554</t>
  </si>
  <si>
    <t>ปี 2555</t>
  </si>
  <si>
    <t>ปี 2556</t>
  </si>
  <si>
    <t>ปี 2557</t>
  </si>
  <si>
    <t>รวม FTES</t>
  </si>
  <si>
    <t>รวม FTES  ปรับค่าเป็น ป.ตรี แล้ว</t>
  </si>
  <si>
    <t>1/2554</t>
  </si>
  <si>
    <t>2/2554</t>
  </si>
  <si>
    <t>3/2554</t>
  </si>
  <si>
    <t>1/2555</t>
  </si>
  <si>
    <t>2/2555</t>
  </si>
  <si>
    <t>3/2555</t>
  </si>
  <si>
    <t>1/2557</t>
  </si>
  <si>
    <t>2/2557</t>
  </si>
  <si>
    <t>3/2557</t>
  </si>
  <si>
    <t>1.8 x FTES</t>
  </si>
  <si>
    <t>ค่า FTES ที่ปรับค่าแล้ว</t>
  </si>
  <si>
    <t>1/2254</t>
  </si>
  <si>
    <t>หมายเหตุ  ไม่พบการลงทะเบียนตั้งแต่ปีการศึกษา 2555 เป็นต้นไป</t>
  </si>
  <si>
    <t>ตาราง SCHและ FTES ของนักศึกษาภาคพิเศษระดับปริญญาตรี</t>
  </si>
  <si>
    <t>เกษตรศาสตร์ (เทคโนโลยีการเกษตร)</t>
  </si>
  <si>
    <t>(เทคโนโลยีอุตสาหกรรม)</t>
  </si>
  <si>
    <t>วิชาศึกษาทั่วไป</t>
  </si>
  <si>
    <t>ปีการศึกษา  2554</t>
  </si>
  <si>
    <t>ปีการศึกษา  2555</t>
  </si>
  <si>
    <t>ปีการศึกษา  2556</t>
  </si>
  <si>
    <t>ปีการศึกษา  2557</t>
  </si>
  <si>
    <t>ตาราง SCH และ FTES ของนักศึกษาภาคปกติ ระดับปริญญาตรี</t>
  </si>
  <si>
    <t>ปีการศึกษา 2555</t>
  </si>
  <si>
    <t>ปีการศึกษา 2557</t>
  </si>
  <si>
    <t>รวม SCH</t>
  </si>
  <si>
    <t xml:space="preserve"> FTES </t>
  </si>
  <si>
    <r>
      <t xml:space="preserve">หมายเหตุ: ป.โท และ ป.เอก </t>
    </r>
    <r>
      <rPr>
        <u/>
        <sz val="12"/>
        <color rgb="FF000000"/>
        <rFont val="TH SarabunPSK"/>
        <family val="2"/>
      </rPr>
      <t>ไม่ปรับ</t>
    </r>
    <r>
      <rPr>
        <sz val="12"/>
        <color rgb="FF000000"/>
        <rFont val="TH SarabunPSK"/>
        <family val="2"/>
      </rPr>
      <t xml:space="preserve"> เป็น ป.ตรี</t>
    </r>
  </si>
  <si>
    <t xml:space="preserve"> </t>
  </si>
  <si>
    <t xml:space="preserve">หมายเหตุ </t>
  </si>
  <si>
    <t>สำนักส่งเสริมวิชาการและงานทะเบียน มหาวิทยาลัยราชภัฏวไลยอลงกรณ์ ในพระบรมราชูปถัมภ์</t>
  </si>
  <si>
    <t>จำนวนอาจารย์</t>
  </si>
  <si>
    <t>FTES ต่อจำนวนอาจารย์ประจำ</t>
  </si>
  <si>
    <t>fTES ตามเกณฑ์มาตรฐาน</t>
  </si>
  <si>
    <t>20 : 1</t>
  </si>
  <si>
    <t>25 : 1</t>
  </si>
  <si>
    <t>วิทยาศาสตร์กายสุขภาพ</t>
  </si>
  <si>
    <t>ผลคะแนน</t>
  </si>
  <si>
    <t>ร้อยละค่าความแตกต่างจากเกณฑ์มาตรฐาน</t>
  </si>
  <si>
    <t>ปีการศึกษา  2558</t>
  </si>
  <si>
    <t>1/2558</t>
  </si>
  <si>
    <t>2/2558</t>
  </si>
  <si>
    <t>3/2558</t>
  </si>
  <si>
    <t>ปีการศึกษา 2558</t>
  </si>
  <si>
    <t xml:space="preserve">                                                         </t>
  </si>
  <si>
    <t>ปี 2558</t>
  </si>
  <si>
    <t>การบริหารการศึกษา</t>
  </si>
  <si>
    <t>หลักสูตรและการสอน</t>
  </si>
  <si>
    <t>คณะครุศาสตร์</t>
  </si>
  <si>
    <t>การศึกษาปฐมวัย</t>
  </si>
  <si>
    <t>คณิตศาสตร์</t>
  </si>
  <si>
    <t>เคมีและวิทยาศาสตร์ทั่วไป</t>
  </si>
  <si>
    <t>ชีววิทยาและวิทยาศาสตร์ทั่วไป</t>
  </si>
  <si>
    <t>ภาษาจีน</t>
  </si>
  <si>
    <t>ภาษาไทย</t>
  </si>
  <si>
    <t>ภาษาอังกฤษ</t>
  </si>
  <si>
    <t>วิทยาศาสตร์</t>
  </si>
  <si>
    <t>คณิตศาสตร์ (หลักสูตรภาษาอังกฤษ)</t>
  </si>
  <si>
    <t>วิทยาศาสตร์ทั่วไป (หลักสูตรภาษาอังกฤษ)</t>
  </si>
  <si>
    <t>คณิตศาสตร์ 
(หลักสูตรภาษาอังกฤษ)</t>
  </si>
  <si>
    <t>วิทยาศาสตร์ทั่วไป 
(หลักสูตรภาษาอังกฤษ)</t>
  </si>
  <si>
    <t>ข้อมูล</t>
  </si>
  <si>
    <t>4. การคิดจำนวน FTES ระดับบัณฑิตศึกษา ที่ใช้ในตัวบ่งชี้ที่ 1.4 สกอ. ให้เทียบเป็น FTES ของระดับปริญญาตรี</t>
  </si>
  <si>
    <t>1.  เป็นการคำนวณค่า FTES โดยอ้างอิงจากฐานข้อมูลหลักสูตรที่อาจารย์สังกัด</t>
  </si>
  <si>
    <t>3. 1 ปีการศึกษา FTES ระดับปริญญาตรี เท่ากับ SCH/36 และ ระดับบัณฑิตศึกษา เท่ากับ SCH/24</t>
  </si>
  <si>
    <t xml:space="preserve">2. 1 ปีการศึกษา นักศึกษาภาคปกติ จัดการเรียนการสอน 2 ภาคการศึกษา  และนักศึกษาภาคพิเศษ จัดการเรียนการสอน 3 ภาคการศึกษา </t>
  </si>
  <si>
    <t>ปรับค่า  ป.โท และ ป.เอก เป็น ป.ตรีแล้ว</t>
  </si>
  <si>
    <t>ตาราง SCH และ FTES ของนักศึกษาภาคพิเศษ ระดับปริญญาโท</t>
  </si>
  <si>
    <t>ตาราง SCH และ FTES ของนักศึกษาภาคพิเศษ ระดับปริญญาเอก</t>
  </si>
  <si>
    <t>ตาราง SCH และ FTES  ของนักศึกษาภาคปกติ ระดับปริญญาโท</t>
  </si>
  <si>
    <t>มหาบัณฑิต</t>
  </si>
  <si>
    <t>ดุษฎีบัณฑิต</t>
  </si>
  <si>
    <t>หลักสูตร/สาขาวิชา</t>
  </si>
  <si>
    <t>ประกาศนียบัตรบัณฑิต (วิชาชีพครู)</t>
  </si>
  <si>
    <t>FTES x 1.8</t>
  </si>
  <si>
    <t>ประกาศนียบัตรวิชาชีพครู</t>
  </si>
  <si>
    <t>6. หลักสูตรปริญญาตรีที่มีอาจารย์ประจำหลักสูตรไปสอนในระดับปริญญาโท ให้คิดค่า FTES ของระดับปริญญาโท</t>
  </si>
  <si>
    <t>5. หลักสูตรระดับปริญญาโทที่มีอาจารย์ประจำหลักสูตรไปสอนในระดับปริญญาตรี ให้คิดค่า FTES ของระดับปริญญาตรี</t>
  </si>
  <si>
    <t xml:space="preserve">มหาบัณฑิต
</t>
  </si>
  <si>
    <t>รวม 
(ตามแนวนอน)</t>
  </si>
  <si>
    <t>ประกาศนียบัตรบัณฑิต 
(วิชาชีพครู)</t>
  </si>
  <si>
    <t xml:space="preserve">ข้อมูลค่า  SCH และ FTES ปีการศึกษา 2560 (ภาคการศึกษา 1/2560) </t>
  </si>
  <si>
    <t>ปีการศึกษา 2560</t>
  </si>
  <si>
    <t>1/2560</t>
  </si>
  <si>
    <t>2/2560</t>
  </si>
  <si>
    <t>ตาราง SCH และ FTES ของนักศึกษาภาคพิเศษ ระดับปริญญาตรี</t>
  </si>
  <si>
    <t>3/2560</t>
  </si>
  <si>
    <t>ปี 2560</t>
  </si>
  <si>
    <t xml:space="preserve"> SCH/18</t>
  </si>
  <si>
    <t>SCH/12</t>
  </si>
  <si>
    <t>ผลการดำเนินงาน  ปีการศึกษา 2560 รายหลักสูตร ระดับปริญญาตรี</t>
  </si>
  <si>
    <t>ผลการดำเนินงาน  ปีการศึกษา 2560 รายหลักสูตร ระดับปริญญาโท และ ปริญญาเอก</t>
  </si>
  <si>
    <t>SCH/8</t>
  </si>
  <si>
    <r>
      <t>รวม (</t>
    </r>
    <r>
      <rPr>
        <b/>
        <sz val="13"/>
        <color rgb="FF000000"/>
        <rFont val="TH SarabunPSK"/>
        <family val="2"/>
      </rPr>
      <t>ป.ตรี  ป.โท+ป.เอก</t>
    </r>
    <r>
      <rPr>
        <sz val="13"/>
        <color rgb="FF000000"/>
        <rFont val="TH SarabunPSK"/>
        <family val="2"/>
      </rPr>
      <t xml:space="preserve"> ที่ปรับเป็น ป.ตรีแล้ว)</t>
    </r>
  </si>
  <si>
    <t>ตาราง SCH และ FTES  ของนักศึกษาภาคปกติ ระดับปริญญาเอก</t>
  </si>
  <si>
    <t>ข้อมูล ณ วันที่ 21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</si>
</sst>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TH SarabunPSK"/>
      <family val="2"/>
    </font>
    <font>
      <u/>
      <sz val="12"/>
      <color rgb="FF000000"/>
      <name val="TH SarabunPSK"/>
      <family val="2"/>
    </font>
    <font>
      <sz val="14"/>
      <name val="Tahoma"/>
      <family val="2"/>
      <charset val="222"/>
      <scheme val="minor"/>
    </font>
    <font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3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Times New Roman"/>
      <family val="1"/>
    </font>
    <font>
      <sz val="13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3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3" fillId="10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3" fontId="3" fillId="1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5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/>
    <xf numFmtId="0" fontId="23" fillId="0" borderId="0" xfId="0" applyFont="1" applyFill="1"/>
    <xf numFmtId="0" fontId="16" fillId="0" borderId="0" xfId="0" applyFont="1" applyFill="1" applyAlignment="1">
      <alignment vertical="center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16" fillId="7" borderId="2" xfId="0" applyFont="1" applyFill="1" applyBorder="1" applyAlignment="1">
      <alignment wrapText="1"/>
    </xf>
    <xf numFmtId="0" fontId="16" fillId="7" borderId="10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 wrapText="1"/>
    </xf>
    <xf numFmtId="0" fontId="16" fillId="7" borderId="5" xfId="0" applyFont="1" applyFill="1" applyBorder="1" applyAlignment="1">
      <alignment horizontal="center" wrapText="1"/>
    </xf>
    <xf numFmtId="0" fontId="0" fillId="0" borderId="0" xfId="0" applyFill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right" wrapText="1"/>
    </xf>
    <xf numFmtId="0" fontId="11" fillId="11" borderId="1" xfId="0" applyFont="1" applyFill="1" applyBorder="1" applyAlignment="1">
      <alignment wrapText="1"/>
    </xf>
    <xf numFmtId="0" fontId="10" fillId="11" borderId="1" xfId="0" applyFont="1" applyFill="1" applyBorder="1" applyAlignment="1">
      <alignment horizontal="center" wrapText="1"/>
    </xf>
    <xf numFmtId="43" fontId="19" fillId="11" borderId="1" xfId="1" applyFont="1" applyFill="1" applyBorder="1" applyAlignment="1">
      <alignment horizontal="center" wrapText="1"/>
    </xf>
    <xf numFmtId="43" fontId="19" fillId="11" borderId="1" xfId="1" applyFont="1" applyFill="1" applyBorder="1" applyAlignment="1">
      <alignment horizontal="center"/>
    </xf>
    <xf numFmtId="0" fontId="20" fillId="11" borderId="0" xfId="0" applyFont="1" applyFill="1" applyAlignment="1"/>
    <xf numFmtId="43" fontId="18" fillId="0" borderId="1" xfId="1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wrapText="1"/>
    </xf>
    <xf numFmtId="43" fontId="18" fillId="8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20" fillId="0" borderId="0" xfId="0" applyFont="1" applyFill="1" applyAlignment="1"/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25" fillId="0" borderId="0" xfId="0" applyFont="1"/>
    <xf numFmtId="3" fontId="11" fillId="12" borderId="1" xfId="0" applyNumberFormat="1" applyFont="1" applyFill="1" applyBorder="1" applyAlignment="1">
      <alignment horizontal="center" vertical="center" wrapText="1"/>
    </xf>
    <xf numFmtId="3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3" fontId="3" fillId="12" borderId="3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3" fontId="11" fillId="10" borderId="1" xfId="0" applyNumberFormat="1" applyFont="1" applyFill="1" applyBorder="1" applyAlignment="1">
      <alignment horizontal="center" vertical="center" wrapText="1"/>
    </xf>
    <xf numFmtId="3" fontId="3" fillId="10" borderId="5" xfId="0" applyNumberFormat="1" applyFont="1" applyFill="1" applyBorder="1" applyAlignment="1">
      <alignment horizontal="center" vertical="center" wrapText="1"/>
    </xf>
    <xf numFmtId="3" fontId="11" fillId="12" borderId="3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3" fontId="16" fillId="0" borderId="1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43" fontId="21" fillId="0" borderId="10" xfId="1" applyFont="1" applyFill="1" applyBorder="1" applyAlignment="1">
      <alignment horizontal="center" wrapText="1"/>
    </xf>
    <xf numFmtId="43" fontId="16" fillId="8" borderId="10" xfId="1" applyFont="1" applyFill="1" applyBorder="1" applyAlignment="1">
      <alignment horizontal="center" wrapText="1"/>
    </xf>
    <xf numFmtId="43" fontId="16" fillId="8" borderId="3" xfId="1" applyFont="1" applyFill="1" applyBorder="1" applyAlignment="1">
      <alignment horizontal="center" wrapText="1"/>
    </xf>
    <xf numFmtId="43" fontId="16" fillId="0" borderId="2" xfId="1" applyFont="1" applyFill="1" applyBorder="1" applyAlignment="1">
      <alignment horizontal="right" vertical="center" wrapText="1"/>
    </xf>
    <xf numFmtId="43" fontId="16" fillId="0" borderId="10" xfId="1" applyFont="1" applyFill="1" applyBorder="1" applyAlignment="1">
      <alignment horizontal="right" vertical="center" wrapText="1"/>
    </xf>
    <xf numFmtId="43" fontId="16" fillId="0" borderId="3" xfId="1" applyFont="1" applyFill="1" applyBorder="1" applyAlignment="1">
      <alignment horizontal="right" vertical="center" wrapText="1"/>
    </xf>
    <xf numFmtId="49" fontId="16" fillId="0" borderId="2" xfId="1" applyNumberFormat="1" applyFont="1" applyFill="1" applyBorder="1" applyAlignment="1">
      <alignment horizontal="right" vertical="center" wrapText="1"/>
    </xf>
    <xf numFmtId="49" fontId="16" fillId="0" borderId="10" xfId="1" applyNumberFormat="1" applyFont="1" applyFill="1" applyBorder="1" applyAlignment="1">
      <alignment horizontal="right" vertical="center" wrapText="1"/>
    </xf>
    <xf numFmtId="49" fontId="16" fillId="0" borderId="3" xfId="1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16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wrapText="1"/>
    </xf>
    <xf numFmtId="43" fontId="16" fillId="7" borderId="2" xfId="1" applyFont="1" applyFill="1" applyBorder="1" applyAlignment="1">
      <alignment wrapText="1"/>
    </xf>
    <xf numFmtId="43" fontId="16" fillId="7" borderId="3" xfId="1" applyFont="1" applyFill="1" applyBorder="1" applyAlignment="1">
      <alignment wrapText="1"/>
    </xf>
    <xf numFmtId="43" fontId="16" fillId="0" borderId="2" xfId="1" applyFont="1" applyFill="1" applyBorder="1" applyAlignment="1">
      <alignment wrapText="1"/>
    </xf>
    <xf numFmtId="43" fontId="21" fillId="0" borderId="2" xfId="1" applyFont="1" applyFill="1" applyBorder="1" applyAlignment="1">
      <alignment wrapText="1"/>
    </xf>
    <xf numFmtId="43" fontId="16" fillId="8" borderId="2" xfId="1" applyFont="1" applyFill="1" applyBorder="1" applyAlignment="1">
      <alignment wrapText="1"/>
    </xf>
    <xf numFmtId="43" fontId="16" fillId="7" borderId="12" xfId="1" applyFont="1" applyFill="1" applyBorder="1" applyAlignment="1">
      <alignment horizontal="center" wrapText="1"/>
    </xf>
    <xf numFmtId="43" fontId="16" fillId="7" borderId="9" xfId="1" applyFont="1" applyFill="1" applyBorder="1" applyAlignment="1">
      <alignment horizontal="center" wrapText="1"/>
    </xf>
    <xf numFmtId="43" fontId="16" fillId="8" borderId="8" xfId="1" applyFont="1" applyFill="1" applyBorder="1" applyAlignment="1">
      <alignment horizontal="center" wrapText="1"/>
    </xf>
    <xf numFmtId="3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43" fontId="21" fillId="8" borderId="3" xfId="1" applyFont="1" applyFill="1" applyBorder="1" applyAlignment="1">
      <alignment horizontal="center" wrapText="1"/>
    </xf>
    <xf numFmtId="43" fontId="0" fillId="0" borderId="0" xfId="0" applyNumberFormat="1" applyFill="1" applyAlignment="1"/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3" fontId="16" fillId="0" borderId="2" xfId="1" applyFont="1" applyFill="1" applyBorder="1" applyAlignment="1">
      <alignment horizontal="center" wrapText="1"/>
    </xf>
    <xf numFmtId="43" fontId="16" fillId="0" borderId="3" xfId="1" applyFont="1" applyFill="1" applyBorder="1" applyAlignment="1">
      <alignment horizontal="center" wrapText="1"/>
    </xf>
    <xf numFmtId="43" fontId="21" fillId="0" borderId="3" xfId="1" applyFont="1" applyFill="1" applyBorder="1" applyAlignment="1">
      <alignment horizontal="center" wrapText="1"/>
    </xf>
    <xf numFmtId="43" fontId="16" fillId="8" borderId="2" xfId="1" applyFont="1" applyFill="1" applyBorder="1" applyAlignment="1">
      <alignment horizontal="center" wrapText="1"/>
    </xf>
    <xf numFmtId="43" fontId="16" fillId="8" borderId="3" xfId="1" applyFont="1" applyFill="1" applyBorder="1" applyAlignment="1">
      <alignment horizontal="center" wrapText="1"/>
    </xf>
    <xf numFmtId="4" fontId="16" fillId="8" borderId="11" xfId="1" applyNumberFormat="1" applyFont="1" applyFill="1" applyBorder="1" applyAlignment="1">
      <alignment horizontal="right" vertical="center"/>
    </xf>
    <xf numFmtId="4" fontId="16" fillId="8" borderId="12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3" fontId="3" fillId="1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3" fontId="16" fillId="8" borderId="3" xfId="1" applyFont="1" applyFill="1" applyBorder="1" applyAlignment="1">
      <alignment horizontal="center" wrapText="1"/>
    </xf>
    <xf numFmtId="43" fontId="16" fillId="0" borderId="3" xfId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13" borderId="1" xfId="0" applyNumberFormat="1" applyFont="1" applyFill="1" applyBorder="1" applyAlignment="1">
      <alignment horizontal="center" vertical="center" wrapText="1"/>
    </xf>
    <xf numFmtId="3" fontId="3" fillId="13" borderId="1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/>
    <xf numFmtId="43" fontId="16" fillId="0" borderId="1" xfId="1" applyFont="1" applyFill="1" applyBorder="1" applyAlignment="1">
      <alignment horizontal="center" wrapText="1"/>
    </xf>
    <xf numFmtId="43" fontId="21" fillId="0" borderId="1" xfId="1" applyFont="1" applyFill="1" applyBorder="1" applyAlignment="1">
      <alignment horizontal="center" wrapText="1"/>
    </xf>
    <xf numFmtId="43" fontId="16" fillId="8" borderId="1" xfId="1" applyFont="1" applyFill="1" applyBorder="1" applyAlignment="1">
      <alignment horizontal="center" wrapText="1"/>
    </xf>
    <xf numFmtId="0" fontId="16" fillId="7" borderId="3" xfId="0" applyFont="1" applyFill="1" applyBorder="1" applyAlignment="1"/>
    <xf numFmtId="43" fontId="16" fillId="0" borderId="10" xfId="1" applyFont="1" applyFill="1" applyBorder="1" applyAlignment="1">
      <alignment wrapText="1"/>
    </xf>
    <xf numFmtId="43" fontId="21" fillId="0" borderId="10" xfId="1" applyFont="1" applyFill="1" applyBorder="1" applyAlignment="1">
      <alignment wrapText="1"/>
    </xf>
    <xf numFmtId="43" fontId="16" fillId="8" borderId="10" xfId="1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vertical="top" wrapText="1"/>
    </xf>
    <xf numFmtId="43" fontId="16" fillId="7" borderId="3" xfId="1" applyFont="1" applyFill="1" applyBorder="1" applyAlignment="1">
      <alignment horizontal="center" wrapText="1"/>
    </xf>
    <xf numFmtId="43" fontId="16" fillId="9" borderId="9" xfId="1" applyFont="1" applyFill="1" applyBorder="1" applyAlignment="1">
      <alignment wrapText="1"/>
    </xf>
    <xf numFmtId="43" fontId="16" fillId="7" borderId="5" xfId="1" applyFont="1" applyFill="1" applyBorder="1" applyAlignment="1">
      <alignment horizontal="center" wrapText="1"/>
    </xf>
    <xf numFmtId="43" fontId="16" fillId="0" borderId="3" xfId="1" applyFont="1" applyFill="1" applyBorder="1" applyAlignment="1">
      <alignment wrapText="1"/>
    </xf>
    <xf numFmtId="43" fontId="21" fillId="0" borderId="3" xfId="1" applyFont="1" applyFill="1" applyBorder="1" applyAlignment="1">
      <alignment wrapText="1"/>
    </xf>
    <xf numFmtId="43" fontId="16" fillId="8" borderId="3" xfId="1" applyFont="1" applyFill="1" applyBorder="1" applyAlignment="1">
      <alignment wrapText="1"/>
    </xf>
    <xf numFmtId="43" fontId="24" fillId="0" borderId="3" xfId="1" applyFont="1" applyFill="1" applyBorder="1" applyAlignment="1">
      <alignment vertical="center"/>
    </xf>
    <xf numFmtId="2" fontId="0" fillId="0" borderId="0" xfId="0" applyNumberFormat="1"/>
    <xf numFmtId="43" fontId="16" fillId="7" borderId="2" xfId="1" applyFont="1" applyFill="1" applyBorder="1" applyAlignment="1">
      <alignment horizontal="center" wrapText="1"/>
    </xf>
    <xf numFmtId="43" fontId="16" fillId="9" borderId="2" xfId="1" applyFont="1" applyFill="1" applyBorder="1" applyAlignment="1">
      <alignment horizontal="center" vertical="top" wrapText="1"/>
    </xf>
    <xf numFmtId="43" fontId="16" fillId="9" borderId="5" xfId="1" applyFont="1" applyFill="1" applyBorder="1" applyAlignment="1">
      <alignment horizontal="center" vertical="top" wrapText="1"/>
    </xf>
    <xf numFmtId="43" fontId="16" fillId="9" borderId="1" xfId="1" applyFont="1" applyFill="1" applyBorder="1" applyAlignment="1">
      <alignment horizontal="center" vertical="top" wrapText="1"/>
    </xf>
    <xf numFmtId="43" fontId="16" fillId="7" borderId="1" xfId="1" applyFont="1" applyFill="1" applyBorder="1" applyAlignment="1">
      <alignment horizontal="center" wrapText="1"/>
    </xf>
    <xf numFmtId="43" fontId="16" fillId="9" borderId="2" xfId="1" applyFont="1" applyFill="1" applyBorder="1" applyAlignment="1">
      <alignment vertical="center" wrapText="1"/>
    </xf>
    <xf numFmtId="43" fontId="16" fillId="9" borderId="1" xfId="1" applyFont="1" applyFill="1" applyBorder="1" applyAlignment="1">
      <alignment horizontal="center" vertical="center" wrapText="1"/>
    </xf>
    <xf numFmtId="43" fontId="16" fillId="9" borderId="4" xfId="1" applyFont="1" applyFill="1" applyBorder="1" applyAlignment="1">
      <alignment horizontal="center" vertical="center" wrapText="1"/>
    </xf>
    <xf numFmtId="43" fontId="16" fillId="9" borderId="1" xfId="1" applyFont="1" applyFill="1" applyBorder="1" applyAlignment="1">
      <alignment horizontal="center" wrapText="1"/>
    </xf>
    <xf numFmtId="43" fontId="16" fillId="9" borderId="4" xfId="1" applyFont="1" applyFill="1" applyBorder="1" applyAlignment="1">
      <alignment horizontal="right" vertical="center" wrapText="1"/>
    </xf>
    <xf numFmtId="2" fontId="0" fillId="0" borderId="0" xfId="0" applyNumberFormat="1" applyFill="1"/>
    <xf numFmtId="43" fontId="21" fillId="0" borderId="2" xfId="1" applyFont="1" applyFill="1" applyBorder="1" applyAlignment="1">
      <alignment horizontal="center" wrapText="1"/>
    </xf>
    <xf numFmtId="43" fontId="21" fillId="0" borderId="3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1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16" fillId="0" borderId="2" xfId="1" applyFont="1" applyFill="1" applyBorder="1" applyAlignment="1">
      <alignment horizontal="center" vertical="center" wrapText="1"/>
    </xf>
    <xf numFmtId="43" fontId="16" fillId="0" borderId="3" xfId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wrapText="1"/>
    </xf>
    <xf numFmtId="49" fontId="16" fillId="0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16" fillId="8" borderId="7" xfId="1" applyFont="1" applyFill="1" applyBorder="1" applyAlignment="1">
      <alignment horizontal="right" vertical="center" wrapText="1"/>
    </xf>
    <xf numFmtId="43" fontId="16" fillId="8" borderId="9" xfId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3" fontId="16" fillId="8" borderId="2" xfId="1" applyFont="1" applyFill="1" applyBorder="1" applyAlignment="1">
      <alignment horizontal="right" vertical="center" wrapText="1"/>
    </xf>
    <xf numFmtId="4" fontId="16" fillId="8" borderId="11" xfId="1" applyNumberFormat="1" applyFont="1" applyFill="1" applyBorder="1" applyAlignment="1">
      <alignment horizontal="right" vertical="center"/>
    </xf>
    <xf numFmtId="4" fontId="16" fillId="8" borderId="12" xfId="1" applyNumberFormat="1" applyFont="1" applyFill="1" applyBorder="1" applyAlignment="1">
      <alignment horizontal="right" vertical="center"/>
    </xf>
    <xf numFmtId="43" fontId="16" fillId="8" borderId="11" xfId="1" applyFont="1" applyFill="1" applyBorder="1" applyAlignment="1">
      <alignment horizontal="center" vertical="top" wrapText="1"/>
    </xf>
    <xf numFmtId="43" fontId="16" fillId="8" borderId="12" xfId="1" applyFont="1" applyFill="1" applyBorder="1" applyAlignment="1">
      <alignment horizontal="center" vertical="top" wrapText="1"/>
    </xf>
    <xf numFmtId="43" fontId="16" fillId="8" borderId="11" xfId="1" applyFont="1" applyFill="1" applyBorder="1" applyAlignment="1">
      <alignment horizontal="center" vertical="center" wrapText="1"/>
    </xf>
    <xf numFmtId="43" fontId="16" fillId="8" borderId="12" xfId="1" applyFont="1" applyFill="1" applyBorder="1" applyAlignment="1">
      <alignment horizontal="center" vertical="center" wrapText="1"/>
    </xf>
    <xf numFmtId="43" fontId="16" fillId="8" borderId="6" xfId="1" applyFont="1" applyFill="1" applyBorder="1" applyAlignment="1">
      <alignment horizontal="center" vertical="center" wrapText="1"/>
    </xf>
    <xf numFmtId="43" fontId="16" fillId="8" borderId="7" xfId="1" applyFont="1" applyFill="1" applyBorder="1" applyAlignment="1">
      <alignment horizontal="center" vertical="center" wrapText="1"/>
    </xf>
    <xf numFmtId="43" fontId="16" fillId="8" borderId="8" xfId="1" applyFont="1" applyFill="1" applyBorder="1" applyAlignment="1">
      <alignment horizontal="center" vertical="center" wrapText="1"/>
    </xf>
    <xf numFmtId="43" fontId="16" fillId="8" borderId="9" xfId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43" fontId="16" fillId="8" borderId="2" xfId="1" applyFont="1" applyFill="1" applyBorder="1" applyAlignment="1">
      <alignment horizontal="center" wrapText="1"/>
    </xf>
    <xf numFmtId="43" fontId="16" fillId="8" borderId="3" xfId="1" applyFont="1" applyFill="1" applyBorder="1" applyAlignment="1">
      <alignment horizontal="center" wrapText="1"/>
    </xf>
    <xf numFmtId="43" fontId="5" fillId="9" borderId="2" xfId="1" applyFont="1" applyFill="1" applyBorder="1" applyAlignment="1">
      <alignment horizontal="center" wrapText="1"/>
    </xf>
    <xf numFmtId="43" fontId="5" fillId="9" borderId="10" xfId="1" applyFont="1" applyFill="1" applyBorder="1" applyAlignment="1">
      <alignment horizontal="center" wrapText="1"/>
    </xf>
    <xf numFmtId="43" fontId="5" fillId="9" borderId="11" xfId="1" applyFont="1" applyFill="1" applyBorder="1" applyAlignment="1">
      <alignment horizontal="center" wrapText="1"/>
    </xf>
    <xf numFmtId="43" fontId="5" fillId="9" borderId="7" xfId="1" applyFont="1" applyFill="1" applyBorder="1" applyAlignment="1">
      <alignment horizontal="center" wrapText="1"/>
    </xf>
    <xf numFmtId="49" fontId="16" fillId="0" borderId="10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3" fontId="16" fillId="8" borderId="8" xfId="1" applyFont="1" applyFill="1" applyBorder="1" applyAlignment="1">
      <alignment horizontal="center" wrapText="1"/>
    </xf>
    <xf numFmtId="43" fontId="16" fillId="8" borderId="12" xfId="1" applyFont="1" applyFill="1" applyBorder="1" applyAlignment="1">
      <alignment horizontal="center" wrapText="1"/>
    </xf>
    <xf numFmtId="43" fontId="16" fillId="8" borderId="9" xfId="1" applyFont="1" applyFill="1" applyBorder="1" applyAlignment="1">
      <alignment horizontal="center" wrapText="1"/>
    </xf>
    <xf numFmtId="43" fontId="16" fillId="0" borderId="10" xfId="1" applyFont="1" applyFill="1" applyBorder="1" applyAlignment="1">
      <alignment horizontal="center" vertical="center" wrapText="1"/>
    </xf>
    <xf numFmtId="43" fontId="16" fillId="0" borderId="2" xfId="1" applyFont="1" applyFill="1" applyBorder="1" applyAlignment="1">
      <alignment horizontal="center" wrapText="1"/>
    </xf>
    <xf numFmtId="43" fontId="16" fillId="0" borderId="10" xfId="1" applyFont="1" applyFill="1" applyBorder="1" applyAlignment="1">
      <alignment horizontal="center" wrapText="1"/>
    </xf>
    <xf numFmtId="43" fontId="16" fillId="0" borderId="3" xfId="1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43" fontId="16" fillId="9" borderId="2" xfId="1" applyFont="1" applyFill="1" applyBorder="1" applyAlignment="1">
      <alignment horizontal="center" vertical="center" wrapText="1"/>
    </xf>
    <xf numFmtId="43" fontId="16" fillId="9" borderId="10" xfId="1" applyFont="1" applyFill="1" applyBorder="1" applyAlignment="1">
      <alignment horizontal="center" vertical="center" wrapText="1"/>
    </xf>
    <xf numFmtId="43" fontId="16" fillId="9" borderId="2" xfId="1" applyFont="1" applyFill="1" applyBorder="1" applyAlignment="1">
      <alignment horizontal="center" vertical="top" wrapText="1"/>
    </xf>
    <xf numFmtId="43" fontId="16" fillId="9" borderId="3" xfId="1" applyFont="1" applyFill="1" applyBorder="1" applyAlignment="1">
      <alignment horizontal="center" vertical="top" wrapText="1"/>
    </xf>
    <xf numFmtId="43" fontId="16" fillId="9" borderId="3" xfId="1" applyFont="1" applyFill="1" applyBorder="1" applyAlignment="1">
      <alignment horizontal="center" vertical="center" wrapText="1"/>
    </xf>
    <xf numFmtId="43" fontId="16" fillId="9" borderId="10" xfId="1" applyFont="1" applyFill="1" applyBorder="1" applyAlignment="1">
      <alignment horizontal="center" vertical="top" wrapText="1"/>
    </xf>
    <xf numFmtId="43" fontId="21" fillId="0" borderId="2" xfId="1" applyFont="1" applyFill="1" applyBorder="1" applyAlignment="1">
      <alignment horizontal="center" wrapText="1"/>
    </xf>
    <xf numFmtId="43" fontId="21" fillId="0" borderId="3" xfId="1" applyFont="1" applyFill="1" applyBorder="1" applyAlignment="1">
      <alignment horizontal="center" wrapText="1"/>
    </xf>
    <xf numFmtId="43" fontId="16" fillId="9" borderId="2" xfId="1" applyFont="1" applyFill="1" applyBorder="1" applyAlignment="1">
      <alignment horizontal="center" vertical="center"/>
    </xf>
    <xf numFmtId="43" fontId="16" fillId="9" borderId="3" xfId="1" applyFont="1" applyFill="1" applyBorder="1" applyAlignment="1">
      <alignment horizontal="center" vertical="center"/>
    </xf>
    <xf numFmtId="43" fontId="16" fillId="9" borderId="8" xfId="1" applyFont="1" applyFill="1" applyBorder="1" applyAlignment="1">
      <alignment horizontal="center" vertical="top" wrapText="1"/>
    </xf>
    <xf numFmtId="43" fontId="16" fillId="9" borderId="9" xfId="1" applyFont="1" applyFill="1" applyBorder="1" applyAlignment="1">
      <alignment horizontal="center" vertical="top" wrapText="1"/>
    </xf>
    <xf numFmtId="0" fontId="24" fillId="9" borderId="4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1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12" borderId="2" xfId="0" applyNumberFormat="1" applyFont="1" applyFill="1" applyBorder="1" applyAlignment="1">
      <alignment horizontal="center" vertical="center" wrapText="1"/>
    </xf>
    <xf numFmtId="3" fontId="3" fillId="12" borderId="3" xfId="0" applyNumberFormat="1" applyFont="1" applyFill="1" applyBorder="1" applyAlignment="1">
      <alignment horizontal="center" vertical="center" wrapText="1"/>
    </xf>
    <xf numFmtId="3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3" fillId="12" borderId="10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1" fillId="12" borderId="1" xfId="0" applyNumberFormat="1" applyFont="1" applyFill="1" applyBorder="1" applyAlignment="1">
      <alignment horizontal="center" vertical="center" wrapText="1"/>
    </xf>
    <xf numFmtId="3" fontId="3" fillId="13" borderId="2" xfId="0" applyNumberFormat="1" applyFont="1" applyFill="1" applyBorder="1" applyAlignment="1">
      <alignment horizontal="center" vertical="center" wrapText="1"/>
    </xf>
    <xf numFmtId="3" fontId="3" fillId="13" borderId="3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3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3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4" fontId="3" fillId="7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1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7" borderId="2" xfId="0" applyNumberFormat="1" applyFont="1" applyFill="1" applyBorder="1" applyAlignment="1">
      <alignment horizontal="center" vertical="center" wrapText="1"/>
    </xf>
    <xf numFmtId="2" fontId="11" fillId="7" borderId="10" xfId="0" applyNumberFormat="1" applyFont="1" applyFill="1" applyBorder="1" applyAlignment="1">
      <alignment horizontal="center" vertical="center" wrapText="1"/>
    </xf>
    <xf numFmtId="2" fontId="11" fillId="7" borderId="3" xfId="0" applyNumberFormat="1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="80" zoomScaleNormal="80" workbookViewId="0">
      <selection activeCell="B36" sqref="B36:P36"/>
    </sheetView>
  </sheetViews>
  <sheetFormatPr defaultColWidth="8.875" defaultRowHeight="14.25" x14ac:dyDescent="0.2"/>
  <cols>
    <col min="1" max="1" width="12.75" customWidth="1"/>
    <col min="2" max="2" width="4.75" customWidth="1"/>
    <col min="3" max="4" width="10.5" customWidth="1"/>
    <col min="5" max="5" width="6.25" customWidth="1"/>
    <col min="6" max="6" width="7.5" customWidth="1"/>
    <col min="7" max="7" width="8.625" hidden="1" customWidth="1"/>
    <col min="8" max="8" width="6" customWidth="1"/>
    <col min="9" max="9" width="6.75" customWidth="1"/>
    <col min="10" max="10" width="8.375" customWidth="1"/>
    <col min="11" max="11" width="13.5" customWidth="1"/>
    <col min="12" max="12" width="11.5" customWidth="1"/>
    <col min="13" max="13" width="7.625" customWidth="1"/>
    <col min="14" max="14" width="8.25" customWidth="1"/>
    <col min="15" max="15" width="11" customWidth="1"/>
    <col min="16" max="16" width="9.125" customWidth="1"/>
    <col min="17" max="17" width="9.375" bestFit="1" customWidth="1"/>
  </cols>
  <sheetData>
    <row r="1" spans="1:17" ht="21" x14ac:dyDescent="0.35">
      <c r="A1" s="235" t="s">
        <v>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7" s="6" customFormat="1" ht="19.5" customHeight="1" x14ac:dyDescent="0.2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7" s="6" customFormat="1" ht="19.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98"/>
      <c r="N3" s="98"/>
      <c r="O3" s="169"/>
      <c r="P3" s="98"/>
    </row>
    <row r="4" spans="1:17" s="6" customFormat="1" ht="17.100000000000001" customHeight="1" x14ac:dyDescent="0.2">
      <c r="A4" s="245" t="s">
        <v>92</v>
      </c>
      <c r="B4" s="245"/>
      <c r="C4" s="246" t="s">
        <v>121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</row>
    <row r="5" spans="1:17" s="6" customFormat="1" ht="17.100000000000001" customHeight="1" x14ac:dyDescent="0.2">
      <c r="A5" s="245"/>
      <c r="B5" s="246"/>
      <c r="C5" s="249" t="s">
        <v>83</v>
      </c>
      <c r="D5" s="250" t="s">
        <v>82</v>
      </c>
      <c r="E5" s="250" t="s">
        <v>80</v>
      </c>
      <c r="F5" s="250" t="s">
        <v>81</v>
      </c>
      <c r="G5" s="250" t="s">
        <v>87</v>
      </c>
      <c r="H5" s="252" t="s">
        <v>84</v>
      </c>
      <c r="I5" s="250" t="s">
        <v>85</v>
      </c>
      <c r="J5" s="250" t="s">
        <v>86</v>
      </c>
      <c r="K5" s="305" t="s">
        <v>90</v>
      </c>
      <c r="L5" s="305" t="s">
        <v>91</v>
      </c>
      <c r="M5" s="305" t="s">
        <v>77</v>
      </c>
      <c r="N5" s="305" t="s">
        <v>78</v>
      </c>
      <c r="O5" s="305" t="s">
        <v>111</v>
      </c>
      <c r="P5" s="159" t="s">
        <v>1</v>
      </c>
    </row>
    <row r="6" spans="1:17" s="6" customFormat="1" ht="38.25" customHeight="1" x14ac:dyDescent="0.2">
      <c r="A6" s="245"/>
      <c r="B6" s="246"/>
      <c r="C6" s="249"/>
      <c r="D6" s="251"/>
      <c r="E6" s="251"/>
      <c r="F6" s="251"/>
      <c r="G6" s="251"/>
      <c r="H6" s="253"/>
      <c r="I6" s="251"/>
      <c r="J6" s="251"/>
      <c r="K6" s="306"/>
      <c r="L6" s="306"/>
      <c r="M6" s="306"/>
      <c r="N6" s="306"/>
      <c r="O6" s="306"/>
      <c r="P6" s="160" t="s">
        <v>2</v>
      </c>
    </row>
    <row r="7" spans="1:17" s="59" customFormat="1" ht="15" customHeight="1" x14ac:dyDescent="0.3">
      <c r="A7" s="53"/>
      <c r="B7" s="54" t="s">
        <v>3</v>
      </c>
      <c r="C7" s="56"/>
      <c r="D7" s="56"/>
      <c r="E7" s="55"/>
      <c r="F7" s="56"/>
      <c r="G7" s="56"/>
      <c r="H7" s="57"/>
      <c r="I7" s="58"/>
      <c r="J7" s="271"/>
      <c r="K7" s="272"/>
      <c r="L7" s="272"/>
      <c r="M7" s="272"/>
      <c r="N7" s="272"/>
      <c r="O7" s="272"/>
      <c r="P7" s="273"/>
    </row>
    <row r="8" spans="1:17" s="59" customFormat="1" ht="15" hidden="1" customHeight="1" x14ac:dyDescent="0.3">
      <c r="A8" s="60" t="s">
        <v>62</v>
      </c>
      <c r="B8" s="61"/>
      <c r="C8" s="62">
        <v>62.5</v>
      </c>
      <c r="D8" s="62">
        <v>49</v>
      </c>
      <c r="E8" s="62">
        <v>16</v>
      </c>
      <c r="F8" s="62">
        <v>32.5</v>
      </c>
      <c r="G8" s="62">
        <v>54</v>
      </c>
      <c r="H8" s="63">
        <v>10.5</v>
      </c>
      <c r="I8" s="62">
        <v>5.5</v>
      </c>
      <c r="J8" s="62">
        <v>5</v>
      </c>
      <c r="K8" s="62">
        <v>9</v>
      </c>
      <c r="L8" s="62">
        <v>9</v>
      </c>
      <c r="M8" s="62">
        <v>9</v>
      </c>
      <c r="N8" s="62">
        <v>9</v>
      </c>
      <c r="O8" s="62"/>
      <c r="P8" s="64">
        <f>SUM(E8:K8)</f>
        <v>132.5</v>
      </c>
    </row>
    <row r="9" spans="1:17" s="69" customFormat="1" ht="15" customHeight="1" x14ac:dyDescent="0.3">
      <c r="A9" s="65" t="s">
        <v>4</v>
      </c>
      <c r="B9" s="66" t="s">
        <v>5</v>
      </c>
      <c r="C9" s="67">
        <f>'ปกติ ตรี'!K13+'ปกติ ตรี'!L13</f>
        <v>1262</v>
      </c>
      <c r="D9" s="67">
        <f>'ปกติ ตรี'!K15+'ปกติ ตรี'!L15</f>
        <v>1385</v>
      </c>
      <c r="E9" s="67">
        <f>'ปกติ ตรี'!K7+'ปกติ ตรี'!L7</f>
        <v>2024</v>
      </c>
      <c r="F9" s="67">
        <f>'ปกติ ตรี'!K9+'ปกติ ตรี'!L9</f>
        <v>1089</v>
      </c>
      <c r="G9" s="67"/>
      <c r="H9" s="68">
        <f>'ปกติ ตรี'!K17+'ปกติ ตรี'!L17</f>
        <v>572</v>
      </c>
      <c r="I9" s="68">
        <f>'ปกติ ตรี'!K19+'ปกติ ตรี'!L19</f>
        <v>1708</v>
      </c>
      <c r="J9" s="67">
        <f>'ปกติ ตรี'!K21+'ปกติ ตรี'!L21</f>
        <v>2063</v>
      </c>
      <c r="K9" s="67">
        <f>'ปกติ ตรี'!K25+'ปกติ ตรี'!L25</f>
        <v>822</v>
      </c>
      <c r="L9" s="67">
        <f>'ปกติ ตรี'!K27+'ปกติ ตรี'!L27</f>
        <v>450</v>
      </c>
      <c r="M9" s="67">
        <f>'ปกติ ตรี'!K5+'ปกติ ตรี'!L5</f>
        <v>1017</v>
      </c>
      <c r="N9" s="67">
        <f>'ปกติ ตรี'!K23+'ปกติ ตรี'!L23</f>
        <v>814</v>
      </c>
      <c r="O9" s="67">
        <f>'ปกติ ตรี'!K29+'ปกติ ตรี'!L29</f>
        <v>1296</v>
      </c>
      <c r="P9" s="67">
        <f>SUM(C9:O9)</f>
        <v>14502</v>
      </c>
    </row>
    <row r="10" spans="1:17" s="59" customFormat="1" ht="15" customHeight="1" x14ac:dyDescent="0.3">
      <c r="A10" s="60" t="s">
        <v>119</v>
      </c>
      <c r="B10" s="61" t="s">
        <v>57</v>
      </c>
      <c r="C10" s="70">
        <f>C9/18</f>
        <v>70.111111111111114</v>
      </c>
      <c r="D10" s="70">
        <f t="shared" ref="D10:O10" si="0">D9/18</f>
        <v>76.944444444444443</v>
      </c>
      <c r="E10" s="70">
        <f t="shared" si="0"/>
        <v>112.44444444444444</v>
      </c>
      <c r="F10" s="70">
        <f t="shared" si="0"/>
        <v>60.5</v>
      </c>
      <c r="G10" s="70">
        <f t="shared" si="0"/>
        <v>0</v>
      </c>
      <c r="H10" s="70">
        <f t="shared" si="0"/>
        <v>31.777777777777779</v>
      </c>
      <c r="I10" s="70">
        <f t="shared" si="0"/>
        <v>94.888888888888886</v>
      </c>
      <c r="J10" s="70">
        <f t="shared" si="0"/>
        <v>114.61111111111111</v>
      </c>
      <c r="K10" s="70">
        <f t="shared" si="0"/>
        <v>45.666666666666664</v>
      </c>
      <c r="L10" s="70">
        <f t="shared" si="0"/>
        <v>25</v>
      </c>
      <c r="M10" s="70">
        <f t="shared" si="0"/>
        <v>56.5</v>
      </c>
      <c r="N10" s="70">
        <f t="shared" si="0"/>
        <v>45.222222222222221</v>
      </c>
      <c r="O10" s="70">
        <f t="shared" si="0"/>
        <v>72</v>
      </c>
      <c r="P10" s="67">
        <f>SUM(C10:O10)</f>
        <v>805.66666666666652</v>
      </c>
    </row>
    <row r="11" spans="1:17" s="59" customFormat="1" ht="15" customHeight="1" x14ac:dyDescent="0.3">
      <c r="A11" s="60" t="s">
        <v>7</v>
      </c>
      <c r="B11" s="61" t="s">
        <v>5</v>
      </c>
      <c r="C11" s="70">
        <f>'พิเศษ ตรี'!K13+'พิเศษ ตรี'!L13+'พิเศษ ตรี'!M13</f>
        <v>132</v>
      </c>
      <c r="D11" s="70">
        <v>0</v>
      </c>
      <c r="E11" s="70">
        <v>0</v>
      </c>
      <c r="F11" s="70">
        <v>0</v>
      </c>
      <c r="G11" s="70"/>
      <c r="H11" s="70">
        <v>0</v>
      </c>
      <c r="I11" s="70">
        <f>'พิเศษ ตรี'!K19+'พิเศษ ตรี'!L19+'พิเศษ ตรี'!M19</f>
        <v>188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67">
        <f>SUM(C11:O11)</f>
        <v>320</v>
      </c>
    </row>
    <row r="12" spans="1:17" s="59" customFormat="1" ht="15" customHeight="1" x14ac:dyDescent="0.3">
      <c r="A12" s="60" t="s">
        <v>120</v>
      </c>
      <c r="B12" s="61" t="s">
        <v>6</v>
      </c>
      <c r="C12" s="70">
        <f>C11/12</f>
        <v>11</v>
      </c>
      <c r="D12" s="70">
        <f t="shared" ref="D12:O12" si="1">D11/12</f>
        <v>0</v>
      </c>
      <c r="E12" s="70">
        <f t="shared" si="1"/>
        <v>0</v>
      </c>
      <c r="F12" s="70">
        <f t="shared" si="1"/>
        <v>0</v>
      </c>
      <c r="G12" s="70">
        <f t="shared" si="1"/>
        <v>0</v>
      </c>
      <c r="H12" s="70">
        <f t="shared" si="1"/>
        <v>0</v>
      </c>
      <c r="I12" s="70">
        <f t="shared" si="1"/>
        <v>15.666666666666666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 t="shared" si="1"/>
        <v>0</v>
      </c>
      <c r="O12" s="70">
        <f t="shared" si="1"/>
        <v>0</v>
      </c>
      <c r="P12" s="67">
        <f>SUM(C12:N12)</f>
        <v>26.666666666666664</v>
      </c>
    </row>
    <row r="13" spans="1:17" s="59" customFormat="1" ht="15" customHeight="1" x14ac:dyDescent="0.3">
      <c r="A13" s="71" t="s">
        <v>1</v>
      </c>
      <c r="B13" s="72" t="s">
        <v>6</v>
      </c>
      <c r="C13" s="73">
        <f>C12+C10</f>
        <v>81.111111111111114</v>
      </c>
      <c r="D13" s="73">
        <f t="shared" ref="D13:L13" si="2">D12+D10</f>
        <v>76.944444444444443</v>
      </c>
      <c r="E13" s="73">
        <f t="shared" si="2"/>
        <v>112.44444444444444</v>
      </c>
      <c r="F13" s="73">
        <f t="shared" si="2"/>
        <v>60.5</v>
      </c>
      <c r="G13" s="73">
        <f t="shared" si="2"/>
        <v>0</v>
      </c>
      <c r="H13" s="73">
        <f t="shared" si="2"/>
        <v>31.777777777777779</v>
      </c>
      <c r="I13" s="73">
        <f t="shared" si="2"/>
        <v>110.55555555555556</v>
      </c>
      <c r="J13" s="73">
        <f t="shared" si="2"/>
        <v>114.61111111111111</v>
      </c>
      <c r="K13" s="73">
        <f t="shared" si="2"/>
        <v>45.666666666666664</v>
      </c>
      <c r="L13" s="73">
        <f t="shared" si="2"/>
        <v>25</v>
      </c>
      <c r="M13" s="73">
        <f t="shared" ref="M13" si="3">M12+M10</f>
        <v>56.5</v>
      </c>
      <c r="N13" s="73">
        <f>N12+N10</f>
        <v>45.222222222222221</v>
      </c>
      <c r="O13" s="73">
        <f>O12+O10</f>
        <v>72</v>
      </c>
      <c r="P13" s="73">
        <f>P12+P10</f>
        <v>832.33333333333314</v>
      </c>
      <c r="Q13" s="158"/>
    </row>
    <row r="14" spans="1:17" s="59" customFormat="1" ht="15" customHeight="1" x14ac:dyDescent="0.3">
      <c r="A14" s="117"/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7" s="59" customFormat="1" ht="8.25" customHeight="1" x14ac:dyDescent="0.3">
      <c r="A15" s="117"/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7" s="59" customFormat="1" ht="15" customHeight="1" x14ac:dyDescent="0.3">
      <c r="A16" s="290" t="s">
        <v>92</v>
      </c>
      <c r="B16" s="114"/>
      <c r="C16" s="276" t="s">
        <v>122</v>
      </c>
      <c r="D16" s="277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9"/>
    </row>
    <row r="17" spans="1:17" s="59" customFormat="1" ht="42" customHeight="1" x14ac:dyDescent="0.3">
      <c r="A17" s="291"/>
      <c r="B17" s="114"/>
      <c r="C17" s="293" t="s">
        <v>77</v>
      </c>
      <c r="D17" s="294"/>
      <c r="E17" s="293" t="s">
        <v>78</v>
      </c>
      <c r="F17" s="294"/>
      <c r="G17" s="294"/>
      <c r="H17" s="294"/>
      <c r="I17" s="297"/>
      <c r="J17" s="219" t="s">
        <v>81</v>
      </c>
      <c r="K17" s="220" t="s">
        <v>106</v>
      </c>
      <c r="L17" s="220" t="s">
        <v>85</v>
      </c>
      <c r="M17" s="301" t="s">
        <v>80</v>
      </c>
      <c r="N17" s="302"/>
      <c r="O17" s="221" t="s">
        <v>82</v>
      </c>
      <c r="P17" s="223" t="s">
        <v>110</v>
      </c>
    </row>
    <row r="18" spans="1:17" s="59" customFormat="1" ht="18.75" customHeight="1" x14ac:dyDescent="0.3">
      <c r="A18" s="292"/>
      <c r="B18" s="114"/>
      <c r="C18" s="215" t="s">
        <v>101</v>
      </c>
      <c r="D18" s="215" t="s">
        <v>102</v>
      </c>
      <c r="E18" s="295" t="s">
        <v>101</v>
      </c>
      <c r="F18" s="296"/>
      <c r="G18" s="295" t="s">
        <v>102</v>
      </c>
      <c r="H18" s="298"/>
      <c r="I18" s="296"/>
      <c r="J18" s="217" t="s">
        <v>101</v>
      </c>
      <c r="K18" s="217" t="s">
        <v>101</v>
      </c>
      <c r="L18" s="216" t="s">
        <v>109</v>
      </c>
      <c r="M18" s="303" t="s">
        <v>101</v>
      </c>
      <c r="N18" s="304"/>
      <c r="O18" s="222" t="s">
        <v>101</v>
      </c>
      <c r="P18" s="207"/>
    </row>
    <row r="19" spans="1:17" s="59" customFormat="1" ht="15" customHeight="1" x14ac:dyDescent="0.3">
      <c r="A19" s="53"/>
      <c r="B19" s="54" t="s">
        <v>3</v>
      </c>
      <c r="C19" s="147"/>
      <c r="D19" s="147"/>
      <c r="E19" s="147"/>
      <c r="F19" s="148"/>
      <c r="G19" s="147"/>
      <c r="H19" s="193"/>
      <c r="I19" s="197"/>
      <c r="J19" s="152"/>
      <c r="K19" s="218"/>
      <c r="L19" s="208"/>
      <c r="M19" s="214"/>
      <c r="N19" s="206"/>
      <c r="O19" s="208"/>
      <c r="P19" s="153"/>
    </row>
    <row r="20" spans="1:17" s="59" customFormat="1" ht="15" customHeight="1" x14ac:dyDescent="0.3">
      <c r="A20" s="60" t="s">
        <v>4</v>
      </c>
      <c r="B20" s="61" t="s">
        <v>5</v>
      </c>
      <c r="C20" s="149">
        <v>0</v>
      </c>
      <c r="D20" s="149">
        <f>'ปกติ เอก'!K5+'ปกติ เอก'!L5</f>
        <v>12</v>
      </c>
      <c r="E20" s="287">
        <v>0</v>
      </c>
      <c r="F20" s="289"/>
      <c r="G20" s="149"/>
      <c r="H20" s="198"/>
      <c r="I20" s="209">
        <v>0</v>
      </c>
      <c r="J20" s="116"/>
      <c r="K20" s="194">
        <v>0</v>
      </c>
      <c r="L20" s="194">
        <v>0</v>
      </c>
      <c r="M20" s="162"/>
      <c r="N20" s="163">
        <v>0</v>
      </c>
      <c r="O20" s="194"/>
      <c r="P20" s="163">
        <f>SUM(C20:O20)</f>
        <v>12</v>
      </c>
    </row>
    <row r="21" spans="1:17" s="59" customFormat="1" ht="15" customHeight="1" x14ac:dyDescent="0.3">
      <c r="A21" s="60" t="s">
        <v>120</v>
      </c>
      <c r="B21" s="61" t="s">
        <v>6</v>
      </c>
      <c r="C21" s="149">
        <v>0</v>
      </c>
      <c r="D21" s="149">
        <f>D20/12</f>
        <v>1</v>
      </c>
      <c r="E21" s="287">
        <v>0</v>
      </c>
      <c r="F21" s="289"/>
      <c r="G21" s="149"/>
      <c r="H21" s="198"/>
      <c r="I21" s="209">
        <v>0</v>
      </c>
      <c r="J21" s="116"/>
      <c r="K21" s="194">
        <v>0</v>
      </c>
      <c r="L21" s="194">
        <v>0</v>
      </c>
      <c r="M21" s="162"/>
      <c r="N21" s="163">
        <v>0</v>
      </c>
      <c r="O21" s="194"/>
      <c r="P21" s="163">
        <f>P20/12</f>
        <v>1</v>
      </c>
    </row>
    <row r="22" spans="1:17" s="76" customFormat="1" ht="15" customHeight="1" x14ac:dyDescent="0.3">
      <c r="A22" s="74" t="s">
        <v>7</v>
      </c>
      <c r="B22" s="75" t="s">
        <v>5</v>
      </c>
      <c r="C22" s="150">
        <f>'พิเศษ โท'!R5+'พิเศษ โท'!S5+'พิเศษ โท'!T5</f>
        <v>393</v>
      </c>
      <c r="D22" s="150">
        <f>'พิเศษ เอก'!O5+'พิเศษ เอก'!P5+'พิเศษ เอก'!Q5</f>
        <v>141</v>
      </c>
      <c r="E22" s="299">
        <f>'พิเศษ โท'!R8+'พิเศษ โท'!S8+'พิเศษ โท'!T8</f>
        <v>354</v>
      </c>
      <c r="F22" s="300"/>
      <c r="G22" s="150">
        <v>0</v>
      </c>
      <c r="H22" s="199"/>
      <c r="I22" s="210">
        <f>'พิเศษ เอก'!O9+'พิเศษ เอก'!P9+'พิเศษ เอก'!Q9</f>
        <v>102</v>
      </c>
      <c r="J22" s="121">
        <f>'พิเศษ โท'!R20+'พิเศษ โท'!S20+'พิเศษ โท'!T20</f>
        <v>0</v>
      </c>
      <c r="K22" s="195">
        <f>'พิเศษ โท'!R14+'พิเศษ โท'!S14+'พิเศษ โท'!T14</f>
        <v>444</v>
      </c>
      <c r="L22" s="195">
        <f>'พิเศษ โท'!R17+'พิเศษ โท'!S17+'พิเศษ โท'!T17</f>
        <v>0</v>
      </c>
      <c r="M22" s="225"/>
      <c r="N22" s="226">
        <f>'พิเศษ โท'!R11+'พิเศษ โท'!S11+'พิเศษ โท'!T11</f>
        <v>0</v>
      </c>
      <c r="O22" s="195">
        <f>'พิเศษ โท'!R23+'พิเศษ โท'!S23+'พิเศษ โท'!T23</f>
        <v>72</v>
      </c>
      <c r="P22" s="164">
        <f>SUM(C22:O22)</f>
        <v>1506</v>
      </c>
    </row>
    <row r="23" spans="1:17" s="59" customFormat="1" ht="15" customHeight="1" x14ac:dyDescent="0.3">
      <c r="A23" s="60" t="s">
        <v>123</v>
      </c>
      <c r="B23" s="61" t="s">
        <v>6</v>
      </c>
      <c r="C23" s="149">
        <f>C22/8</f>
        <v>49.125</v>
      </c>
      <c r="D23" s="149">
        <f>D22/8</f>
        <v>17.625</v>
      </c>
      <c r="E23" s="287">
        <f>E22/8</f>
        <v>44.25</v>
      </c>
      <c r="F23" s="289"/>
      <c r="G23" s="287"/>
      <c r="H23" s="288"/>
      <c r="I23" s="212">
        <f>I22/8</f>
        <v>12.75</v>
      </c>
      <c r="J23" s="212">
        <f>J22/24</f>
        <v>0</v>
      </c>
      <c r="K23" s="212">
        <f>K22/8</f>
        <v>55.5</v>
      </c>
      <c r="L23" s="212">
        <f>L22/24</f>
        <v>0</v>
      </c>
      <c r="M23" s="162"/>
      <c r="N23" s="163">
        <f>N22/24</f>
        <v>0</v>
      </c>
      <c r="O23" s="187">
        <f>O22/8</f>
        <v>9</v>
      </c>
      <c r="P23" s="164">
        <f>SUM(C23:O23)</f>
        <v>188.25</v>
      </c>
      <c r="Q23" s="158"/>
    </row>
    <row r="24" spans="1:17" s="59" customFormat="1" ht="38.25" customHeight="1" x14ac:dyDescent="0.3">
      <c r="A24" s="146" t="s">
        <v>97</v>
      </c>
      <c r="B24" s="72" t="s">
        <v>6</v>
      </c>
      <c r="C24" s="151">
        <f>(C23+C21)*1.8</f>
        <v>88.424999999999997</v>
      </c>
      <c r="D24" s="151">
        <f>(D23+D21)*1.8</f>
        <v>33.524999999999999</v>
      </c>
      <c r="E24" s="274">
        <f>(E21+E23)*1.8</f>
        <v>79.650000000000006</v>
      </c>
      <c r="F24" s="275"/>
      <c r="G24" s="151"/>
      <c r="H24" s="200"/>
      <c r="I24" s="211">
        <f>(I23+I21)*1.8</f>
        <v>22.95</v>
      </c>
      <c r="J24" s="211">
        <f>(J23+J21)*1.8</f>
        <v>0</v>
      </c>
      <c r="K24" s="196">
        <f>(K23+K21)*1.8</f>
        <v>99.9</v>
      </c>
      <c r="L24" s="196">
        <f>L23*1.8</f>
        <v>0</v>
      </c>
      <c r="M24" s="165"/>
      <c r="N24" s="166">
        <f>N23*1.8</f>
        <v>0</v>
      </c>
      <c r="O24" s="186">
        <f>O23*1.8</f>
        <v>16.2</v>
      </c>
      <c r="P24" s="157">
        <f>C24+D24+E24+I24+J24+K24+L24+N24+O24</f>
        <v>340.65</v>
      </c>
      <c r="Q24" s="158"/>
    </row>
    <row r="25" spans="1:17" s="59" customFormat="1" ht="53.25" hidden="1" customHeight="1" x14ac:dyDescent="0.3">
      <c r="A25" s="146" t="s">
        <v>124</v>
      </c>
      <c r="B25" s="72" t="s">
        <v>6</v>
      </c>
      <c r="C25" s="274">
        <f>C24</f>
        <v>88.424999999999997</v>
      </c>
      <c r="D25" s="275"/>
      <c r="E25" s="283">
        <f>E24+F13</f>
        <v>140.15</v>
      </c>
      <c r="F25" s="284"/>
      <c r="G25" s="285"/>
      <c r="H25" s="154"/>
      <c r="I25" s="122"/>
      <c r="J25" s="122"/>
      <c r="K25" s="122"/>
      <c r="L25" s="122"/>
      <c r="M25" s="122"/>
      <c r="N25" s="122"/>
      <c r="O25" s="122"/>
      <c r="P25" s="123">
        <f>SUM(E25:K25)</f>
        <v>140.15</v>
      </c>
    </row>
    <row r="26" spans="1:17" s="6" customFormat="1" ht="17.100000000000001" hidden="1" customHeight="1" x14ac:dyDescent="0.2">
      <c r="A26" s="26" t="s">
        <v>9</v>
      </c>
      <c r="B26" s="254" t="s">
        <v>6</v>
      </c>
      <c r="C26" s="267"/>
      <c r="D26" s="268"/>
      <c r="E26" s="267">
        <f>C23+C13+C21</f>
        <v>130.23611111111111</v>
      </c>
      <c r="F26" s="265"/>
      <c r="G26" s="268"/>
      <c r="H26" s="260"/>
      <c r="I26" s="265"/>
      <c r="J26" s="263"/>
      <c r="K26" s="261"/>
      <c r="L26" s="261"/>
      <c r="M26" s="261"/>
      <c r="N26" s="261"/>
      <c r="O26" s="167"/>
      <c r="P26" s="255">
        <f>SUM(C26:I27)</f>
        <v>130.23611111111111</v>
      </c>
    </row>
    <row r="27" spans="1:17" s="6" customFormat="1" ht="17.100000000000001" hidden="1" customHeight="1" x14ac:dyDescent="0.2">
      <c r="A27" s="27" t="s">
        <v>58</v>
      </c>
      <c r="B27" s="254"/>
      <c r="C27" s="269"/>
      <c r="D27" s="270"/>
      <c r="E27" s="269"/>
      <c r="F27" s="266"/>
      <c r="G27" s="270"/>
      <c r="H27" s="260"/>
      <c r="I27" s="266"/>
      <c r="J27" s="264"/>
      <c r="K27" s="262"/>
      <c r="L27" s="262"/>
      <c r="M27" s="262"/>
      <c r="N27" s="262"/>
      <c r="O27" s="168"/>
      <c r="P27" s="256"/>
    </row>
    <row r="28" spans="1:17" s="6" customFormat="1" ht="17.100000000000001" hidden="1" customHeight="1" x14ac:dyDescent="0.2">
      <c r="A28" s="136" t="s">
        <v>63</v>
      </c>
      <c r="B28" s="21"/>
      <c r="C28" s="236" t="e">
        <f>#REF!/E8</f>
        <v>#REF!</v>
      </c>
      <c r="D28" s="237"/>
      <c r="E28" s="236">
        <f>C25/C8</f>
        <v>1.4148000000000001</v>
      </c>
      <c r="F28" s="286"/>
      <c r="G28" s="237"/>
      <c r="H28" s="124"/>
      <c r="I28" s="125"/>
      <c r="J28" s="125"/>
      <c r="K28" s="125"/>
      <c r="L28" s="125"/>
      <c r="M28" s="125"/>
      <c r="N28" s="125"/>
      <c r="O28" s="125"/>
      <c r="P28" s="126"/>
    </row>
    <row r="29" spans="1:17" s="6" customFormat="1" ht="17.100000000000001" hidden="1" customHeight="1" x14ac:dyDescent="0.2">
      <c r="A29" s="136" t="s">
        <v>64</v>
      </c>
      <c r="B29" s="21"/>
      <c r="C29" s="238" t="s">
        <v>65</v>
      </c>
      <c r="D29" s="239"/>
      <c r="E29" s="238" t="s">
        <v>66</v>
      </c>
      <c r="F29" s="280"/>
      <c r="G29" s="239"/>
      <c r="H29" s="127"/>
      <c r="I29" s="128"/>
      <c r="J29" s="128"/>
      <c r="K29" s="128"/>
      <c r="L29" s="128"/>
      <c r="M29" s="128"/>
      <c r="N29" s="128"/>
      <c r="O29" s="128"/>
      <c r="P29" s="129"/>
    </row>
    <row r="30" spans="1:17" s="6" customFormat="1" ht="17.100000000000001" hidden="1" customHeight="1" x14ac:dyDescent="0.2">
      <c r="A30" s="137" t="s">
        <v>60</v>
      </c>
      <c r="B30" s="120"/>
      <c r="C30" s="240"/>
      <c r="D30" s="241"/>
      <c r="E30" s="240"/>
      <c r="F30" s="281"/>
      <c r="G30" s="241"/>
      <c r="H30" s="130"/>
      <c r="I30" s="131"/>
      <c r="J30" s="131"/>
      <c r="K30" s="131"/>
      <c r="L30" s="131"/>
      <c r="M30" s="131"/>
      <c r="N30" s="131"/>
      <c r="O30" s="131"/>
      <c r="P30" s="132"/>
    </row>
    <row r="31" spans="1:17" s="6" customFormat="1" ht="17.100000000000001" hidden="1" customHeight="1" x14ac:dyDescent="0.2">
      <c r="A31" s="138" t="s">
        <v>69</v>
      </c>
      <c r="B31" s="43"/>
      <c r="C31" s="242" t="e">
        <f>((C28-20)/20)*100</f>
        <v>#REF!</v>
      </c>
      <c r="D31" s="243"/>
      <c r="E31" s="242">
        <f>((E28-25)/25)*100</f>
        <v>-94.340800000000002</v>
      </c>
      <c r="F31" s="282"/>
      <c r="G31" s="243"/>
      <c r="H31" s="133"/>
      <c r="I31" s="134"/>
      <c r="J31" s="134"/>
      <c r="K31" s="134"/>
      <c r="L31" s="134"/>
      <c r="M31" s="134"/>
      <c r="N31" s="134"/>
      <c r="O31" s="134"/>
      <c r="P31" s="135"/>
    </row>
    <row r="32" spans="1:17" s="6" customFormat="1" ht="17.100000000000001" hidden="1" customHeight="1" x14ac:dyDescent="0.2">
      <c r="A32" s="138" t="s">
        <v>68</v>
      </c>
      <c r="B32" s="43"/>
      <c r="C32" s="242">
        <v>0</v>
      </c>
      <c r="D32" s="243"/>
      <c r="E32" s="242">
        <v>0</v>
      </c>
      <c r="F32" s="282"/>
      <c r="G32" s="243"/>
      <c r="H32" s="133"/>
      <c r="I32" s="134"/>
      <c r="J32" s="134"/>
      <c r="K32" s="134"/>
      <c r="L32" s="134"/>
      <c r="M32" s="134"/>
      <c r="N32" s="134"/>
      <c r="O32" s="134"/>
      <c r="P32" s="135"/>
    </row>
    <row r="33" spans="1:16" s="50" customFormat="1" ht="15" customHeight="1" x14ac:dyDescent="0.25">
      <c r="A33" s="49" t="s">
        <v>59</v>
      </c>
      <c r="B33" s="259" t="s">
        <v>94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</row>
    <row r="34" spans="1:16" s="50" customFormat="1" ht="15" customHeight="1" x14ac:dyDescent="0.25">
      <c r="A34" s="51"/>
      <c r="B34" s="258" t="s">
        <v>96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</row>
    <row r="35" spans="1:16" s="50" customFormat="1" ht="15" customHeight="1" x14ac:dyDescent="0.25">
      <c r="A35" s="51"/>
      <c r="B35" s="139" t="s">
        <v>95</v>
      </c>
      <c r="C35" s="139"/>
      <c r="D35" s="139"/>
      <c r="E35" s="139"/>
      <c r="F35" s="139"/>
      <c r="G35" s="139"/>
      <c r="H35" s="139"/>
      <c r="I35" s="51"/>
      <c r="J35" s="51"/>
      <c r="K35" s="51"/>
      <c r="L35" s="51"/>
      <c r="M35" s="51"/>
      <c r="N35" s="51"/>
      <c r="O35" s="51"/>
      <c r="P35" s="51"/>
    </row>
    <row r="36" spans="1:16" s="50" customFormat="1" ht="15" customHeight="1" x14ac:dyDescent="0.25">
      <c r="A36" s="51"/>
      <c r="B36" s="258" t="s">
        <v>93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</row>
    <row r="37" spans="1:16" s="50" customFormat="1" ht="15" customHeight="1" x14ac:dyDescent="0.25">
      <c r="A37" s="52" t="s">
        <v>10</v>
      </c>
      <c r="B37" s="258" t="s">
        <v>108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</row>
    <row r="38" spans="1:16" s="6" customFormat="1" ht="12.95" customHeight="1" x14ac:dyDescent="0.2">
      <c r="B38" s="258" t="s">
        <v>107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</row>
    <row r="39" spans="1:16" s="6" customFormat="1" ht="12.95" customHeight="1" x14ac:dyDescent="0.2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 s="6" customFormat="1" ht="14.1" customHeight="1" x14ac:dyDescent="0.2">
      <c r="A40" s="257" t="s">
        <v>126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1:16" s="6" customFormat="1" ht="14.1" customHeight="1" x14ac:dyDescent="0.2">
      <c r="A41" s="257" t="s">
        <v>61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</row>
    <row r="42" spans="1:16" s="6" customFormat="1" x14ac:dyDescent="0.2"/>
  </sheetData>
  <mergeCells count="62">
    <mergeCell ref="E22:F22"/>
    <mergeCell ref="E23:F23"/>
    <mergeCell ref="M17:N17"/>
    <mergeCell ref="M18:N18"/>
    <mergeCell ref="O5:O6"/>
    <mergeCell ref="K5:K6"/>
    <mergeCell ref="L5:L6"/>
    <mergeCell ref="M5:M6"/>
    <mergeCell ref="N5:N6"/>
    <mergeCell ref="A16:A18"/>
    <mergeCell ref="C17:D17"/>
    <mergeCell ref="E18:F18"/>
    <mergeCell ref="E17:I17"/>
    <mergeCell ref="G18:I18"/>
    <mergeCell ref="C32:D32"/>
    <mergeCell ref="J7:P7"/>
    <mergeCell ref="C25:D25"/>
    <mergeCell ref="C16:P16"/>
    <mergeCell ref="E29:G29"/>
    <mergeCell ref="E30:G30"/>
    <mergeCell ref="E31:G31"/>
    <mergeCell ref="E32:G32"/>
    <mergeCell ref="E25:G25"/>
    <mergeCell ref="E26:G27"/>
    <mergeCell ref="E28:G28"/>
    <mergeCell ref="M26:M27"/>
    <mergeCell ref="E24:F24"/>
    <mergeCell ref="G23:H23"/>
    <mergeCell ref="E20:F20"/>
    <mergeCell ref="E21:F21"/>
    <mergeCell ref="B26:B27"/>
    <mergeCell ref="P26:P27"/>
    <mergeCell ref="A41:P41"/>
    <mergeCell ref="A40:P40"/>
    <mergeCell ref="B36:P36"/>
    <mergeCell ref="B33:P33"/>
    <mergeCell ref="B34:P34"/>
    <mergeCell ref="H26:H27"/>
    <mergeCell ref="K26:K27"/>
    <mergeCell ref="B37:P37"/>
    <mergeCell ref="J26:J27"/>
    <mergeCell ref="I26:I27"/>
    <mergeCell ref="L26:L27"/>
    <mergeCell ref="C26:D27"/>
    <mergeCell ref="N26:N27"/>
    <mergeCell ref="B38:P38"/>
    <mergeCell ref="A1:P1"/>
    <mergeCell ref="C28:D28"/>
    <mergeCell ref="C29:D29"/>
    <mergeCell ref="C30:D30"/>
    <mergeCell ref="C31:D31"/>
    <mergeCell ref="A2:P2"/>
    <mergeCell ref="A4:B6"/>
    <mergeCell ref="C4:P4"/>
    <mergeCell ref="C5:C6"/>
    <mergeCell ref="D5:D6"/>
    <mergeCell ref="G5:G6"/>
    <mergeCell ref="H5:H6"/>
    <mergeCell ref="E5:E6"/>
    <mergeCell ref="F5:F6"/>
    <mergeCell ref="I5:I6"/>
    <mergeCell ref="J5:J6"/>
  </mergeCells>
  <pageMargins left="0.16" right="0.16" top="0.18" bottom="0.16" header="0.18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>
      <selection activeCell="K33" sqref="K33:L33"/>
    </sheetView>
  </sheetViews>
  <sheetFormatPr defaultRowHeight="14.25" x14ac:dyDescent="0.2"/>
  <cols>
    <col min="1" max="1" width="30.625" customWidth="1"/>
    <col min="2" max="2" width="15.625" customWidth="1"/>
    <col min="3" max="10" width="10.625" hidden="1" customWidth="1"/>
    <col min="11" max="12" width="30.625" customWidth="1"/>
  </cols>
  <sheetData>
    <row r="1" spans="1:17" ht="21" x14ac:dyDescent="0.2">
      <c r="A1" s="326" t="s">
        <v>79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7" s="6" customFormat="1" ht="19.5" customHeight="1" x14ac:dyDescent="0.2">
      <c r="A2" s="325" t="s">
        <v>53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19"/>
      <c r="N2" s="19"/>
      <c r="O2" s="19"/>
      <c r="P2" s="19"/>
    </row>
    <row r="3" spans="1:17" s="6" customFormat="1" ht="17.100000000000001" customHeight="1" x14ac:dyDescent="0.2">
      <c r="A3" s="321" t="s">
        <v>103</v>
      </c>
      <c r="B3" s="321" t="s">
        <v>3</v>
      </c>
      <c r="C3" s="321" t="s">
        <v>54</v>
      </c>
      <c r="D3" s="321"/>
      <c r="E3" s="321" t="s">
        <v>12</v>
      </c>
      <c r="F3" s="321"/>
      <c r="G3" s="321" t="s">
        <v>55</v>
      </c>
      <c r="H3" s="321"/>
      <c r="I3" s="321" t="s">
        <v>74</v>
      </c>
      <c r="J3" s="321"/>
      <c r="K3" s="321" t="s">
        <v>113</v>
      </c>
      <c r="L3" s="321"/>
      <c r="M3" s="19"/>
      <c r="N3" s="19"/>
      <c r="O3" s="19"/>
      <c r="P3" s="19"/>
    </row>
    <row r="4" spans="1:17" s="6" customFormat="1" ht="17.100000000000001" customHeight="1" x14ac:dyDescent="0.2">
      <c r="A4" s="321"/>
      <c r="B4" s="321"/>
      <c r="C4" s="28" t="s">
        <v>35</v>
      </c>
      <c r="D4" s="28" t="s">
        <v>36</v>
      </c>
      <c r="E4" s="28" t="s">
        <v>23</v>
      </c>
      <c r="F4" s="28" t="s">
        <v>24</v>
      </c>
      <c r="G4" s="28" t="s">
        <v>38</v>
      </c>
      <c r="H4" s="28" t="s">
        <v>39</v>
      </c>
      <c r="I4" s="28" t="s">
        <v>71</v>
      </c>
      <c r="J4" s="28" t="s">
        <v>72</v>
      </c>
      <c r="K4" s="28" t="s">
        <v>114</v>
      </c>
      <c r="L4" s="28" t="s">
        <v>115</v>
      </c>
      <c r="M4" s="19"/>
      <c r="N4" s="19"/>
      <c r="O4" s="19"/>
      <c r="P4" s="19"/>
    </row>
    <row r="5" spans="1:17" s="6" customFormat="1" ht="17.100000000000001" customHeight="1" x14ac:dyDescent="0.2">
      <c r="A5" s="12" t="s">
        <v>77</v>
      </c>
      <c r="B5" s="13" t="s">
        <v>5</v>
      </c>
      <c r="C5" s="104"/>
      <c r="D5" s="104"/>
      <c r="E5" s="104"/>
      <c r="F5" s="104"/>
      <c r="G5" s="104"/>
      <c r="H5" s="104"/>
      <c r="I5" s="178">
        <v>2490</v>
      </c>
      <c r="J5" s="178">
        <v>1485</v>
      </c>
      <c r="K5" s="80">
        <v>1017</v>
      </c>
      <c r="L5" s="80"/>
      <c r="M5" s="19"/>
      <c r="N5" s="19"/>
      <c r="O5" s="19"/>
      <c r="P5" s="19"/>
    </row>
    <row r="6" spans="1:17" s="6" customFormat="1" ht="17.100000000000001" customHeight="1" x14ac:dyDescent="0.2">
      <c r="A6" s="14"/>
      <c r="B6" s="13" t="s">
        <v>5</v>
      </c>
      <c r="C6" s="319"/>
      <c r="D6" s="319"/>
      <c r="E6" s="319">
        <f>E5+F5</f>
        <v>0</v>
      </c>
      <c r="F6" s="320"/>
      <c r="G6" s="319">
        <f>SUM(G5:H5)</f>
        <v>0</v>
      </c>
      <c r="H6" s="319"/>
      <c r="I6" s="312">
        <f>SUM(I5:J5)</f>
        <v>3975</v>
      </c>
      <c r="J6" s="312"/>
      <c r="K6" s="312">
        <f>SUM(K5:L5)</f>
        <v>1017</v>
      </c>
      <c r="L6" s="312"/>
      <c r="M6" s="19"/>
      <c r="N6" s="19"/>
      <c r="O6" s="19"/>
      <c r="P6" s="19"/>
    </row>
    <row r="7" spans="1:17" s="6" customFormat="1" ht="17.100000000000001" customHeight="1" x14ac:dyDescent="0.2">
      <c r="A7" s="12" t="s">
        <v>80</v>
      </c>
      <c r="B7" s="13" t="s">
        <v>5</v>
      </c>
      <c r="C7" s="104"/>
      <c r="D7" s="104"/>
      <c r="E7" s="104"/>
      <c r="F7" s="104"/>
      <c r="G7" s="104"/>
      <c r="H7" s="104"/>
      <c r="I7" s="178">
        <v>3626</v>
      </c>
      <c r="J7" s="178">
        <v>2336</v>
      </c>
      <c r="K7" s="80">
        <v>2024</v>
      </c>
      <c r="L7" s="80"/>
      <c r="M7" s="19"/>
      <c r="N7" s="19"/>
      <c r="O7" s="19"/>
      <c r="P7" s="19"/>
    </row>
    <row r="8" spans="1:17" s="6" customFormat="1" ht="17.100000000000001" customHeight="1" x14ac:dyDescent="0.2">
      <c r="A8" s="14"/>
      <c r="B8" s="13" t="s">
        <v>5</v>
      </c>
      <c r="C8" s="319"/>
      <c r="D8" s="319"/>
      <c r="E8" s="319">
        <f>E7+F7</f>
        <v>0</v>
      </c>
      <c r="F8" s="320"/>
      <c r="G8" s="319">
        <f>SUM(G7:H7)</f>
        <v>0</v>
      </c>
      <c r="H8" s="319"/>
      <c r="I8" s="312">
        <f>SUM(I7:J7)</f>
        <v>5962</v>
      </c>
      <c r="J8" s="312"/>
      <c r="K8" s="312">
        <f>SUM(K7:L7)</f>
        <v>2024</v>
      </c>
      <c r="L8" s="312"/>
      <c r="M8" s="19"/>
      <c r="N8" s="19"/>
      <c r="O8" s="19"/>
      <c r="P8" s="19"/>
    </row>
    <row r="9" spans="1:17" s="6" customFormat="1" ht="17.100000000000001" customHeight="1" x14ac:dyDescent="0.2">
      <c r="A9" s="91" t="s">
        <v>81</v>
      </c>
      <c r="B9" s="13" t="s">
        <v>5</v>
      </c>
      <c r="C9" s="104"/>
      <c r="D9" s="104"/>
      <c r="E9" s="104"/>
      <c r="F9" s="104"/>
      <c r="G9" s="104"/>
      <c r="H9" s="104"/>
      <c r="I9" s="178">
        <v>2444</v>
      </c>
      <c r="J9" s="178">
        <v>2909</v>
      </c>
      <c r="K9" s="80">
        <v>1089</v>
      </c>
      <c r="L9" s="80"/>
      <c r="M9" s="19"/>
      <c r="N9" s="19"/>
      <c r="O9" s="19"/>
      <c r="P9" s="19"/>
    </row>
    <row r="10" spans="1:17" s="6" customFormat="1" ht="17.100000000000001" customHeight="1" x14ac:dyDescent="0.2">
      <c r="A10" s="14"/>
      <c r="B10" s="13" t="s">
        <v>5</v>
      </c>
      <c r="C10" s="319"/>
      <c r="D10" s="319"/>
      <c r="E10" s="319">
        <f>E9+F9</f>
        <v>0</v>
      </c>
      <c r="F10" s="320"/>
      <c r="G10" s="319">
        <f>SUM(G9:H9)</f>
        <v>0</v>
      </c>
      <c r="H10" s="319"/>
      <c r="I10" s="312">
        <f>SUM(I9:J9)</f>
        <v>5353</v>
      </c>
      <c r="J10" s="312"/>
      <c r="K10" s="312">
        <f>SUM(K9:L9)</f>
        <v>1089</v>
      </c>
      <c r="L10" s="312"/>
      <c r="M10" s="19"/>
      <c r="N10" s="19"/>
      <c r="O10" s="19"/>
      <c r="P10" s="19"/>
    </row>
    <row r="11" spans="1:17" s="6" customFormat="1" ht="17.100000000000001" hidden="1" customHeight="1" x14ac:dyDescent="0.2">
      <c r="A11" s="91" t="s">
        <v>87</v>
      </c>
      <c r="B11" s="89" t="s">
        <v>5</v>
      </c>
      <c r="C11" s="104"/>
      <c r="D11" s="104"/>
      <c r="E11" s="104"/>
      <c r="F11" s="104"/>
      <c r="G11" s="103"/>
      <c r="H11" s="103"/>
      <c r="I11" s="179">
        <v>195</v>
      </c>
      <c r="J11" s="179">
        <v>339</v>
      </c>
      <c r="K11" s="191"/>
      <c r="L11" s="191"/>
      <c r="M11" s="19"/>
      <c r="N11" s="19"/>
      <c r="O11" s="19"/>
      <c r="P11" s="19"/>
    </row>
    <row r="12" spans="1:17" s="6" customFormat="1" ht="17.100000000000001" hidden="1" customHeight="1" x14ac:dyDescent="0.2">
      <c r="A12" s="90"/>
      <c r="B12" s="89" t="s">
        <v>5</v>
      </c>
      <c r="C12" s="319"/>
      <c r="D12" s="319"/>
      <c r="E12" s="319">
        <f>E11+F11</f>
        <v>0</v>
      </c>
      <c r="F12" s="320"/>
      <c r="G12" s="327">
        <f>SUM(G11:H11)</f>
        <v>0</v>
      </c>
      <c r="H12" s="327"/>
      <c r="I12" s="310">
        <f>SUM(I11:J11)</f>
        <v>534</v>
      </c>
      <c r="J12" s="310"/>
      <c r="K12" s="311">
        <f>SUM(K11:L11)</f>
        <v>0</v>
      </c>
      <c r="L12" s="311"/>
      <c r="M12" s="19"/>
      <c r="N12" s="19"/>
      <c r="O12" s="19"/>
      <c r="P12" s="19"/>
    </row>
    <row r="13" spans="1:17" s="6" customFormat="1" ht="17.100000000000001" customHeight="1" x14ac:dyDescent="0.2">
      <c r="A13" s="39" t="s">
        <v>83</v>
      </c>
      <c r="B13" s="40" t="s">
        <v>5</v>
      </c>
      <c r="C13" s="104"/>
      <c r="D13" s="104"/>
      <c r="E13" s="104"/>
      <c r="F13" s="104"/>
      <c r="G13" s="103"/>
      <c r="H13" s="103"/>
      <c r="I13" s="179">
        <f>1377+196</f>
        <v>1573</v>
      </c>
      <c r="J13" s="179">
        <f>1110+60</f>
        <v>1170</v>
      </c>
      <c r="K13" s="81">
        <f>1241+21</f>
        <v>1262</v>
      </c>
      <c r="L13" s="81"/>
      <c r="M13" s="19"/>
      <c r="N13" s="19"/>
      <c r="O13" s="19"/>
      <c r="P13" s="19"/>
    </row>
    <row r="14" spans="1:17" s="6" customFormat="1" ht="17.100000000000001" customHeight="1" x14ac:dyDescent="0.2">
      <c r="A14" s="14"/>
      <c r="B14" s="40" t="s">
        <v>5</v>
      </c>
      <c r="C14" s="319"/>
      <c r="D14" s="319"/>
      <c r="E14" s="319"/>
      <c r="F14" s="320"/>
      <c r="G14" s="327">
        <f>SUM(G13:H13)</f>
        <v>0</v>
      </c>
      <c r="H14" s="327"/>
      <c r="I14" s="310">
        <f>SUM(I13:J13)</f>
        <v>2743</v>
      </c>
      <c r="J14" s="310"/>
      <c r="K14" s="310">
        <f>SUM(K13:L13)</f>
        <v>1262</v>
      </c>
      <c r="L14" s="310"/>
      <c r="M14" s="19"/>
      <c r="N14" s="19"/>
      <c r="O14" s="19"/>
      <c r="P14" s="19"/>
    </row>
    <row r="15" spans="1:17" s="6" customFormat="1" ht="17.100000000000001" customHeight="1" x14ac:dyDescent="0.2">
      <c r="A15" s="12" t="s">
        <v>82</v>
      </c>
      <c r="B15" s="13" t="s">
        <v>5</v>
      </c>
      <c r="C15" s="104"/>
      <c r="D15" s="104"/>
      <c r="E15" s="104"/>
      <c r="F15" s="104"/>
      <c r="G15" s="103"/>
      <c r="H15" s="103"/>
      <c r="I15" s="179">
        <f>742+336</f>
        <v>1078</v>
      </c>
      <c r="J15" s="179">
        <v>1354</v>
      </c>
      <c r="K15" s="81">
        <v>1385</v>
      </c>
      <c r="L15" s="81"/>
      <c r="M15" s="19"/>
      <c r="N15" s="19"/>
      <c r="O15" s="34"/>
      <c r="P15" s="19"/>
      <c r="Q15" s="19"/>
    </row>
    <row r="16" spans="1:17" s="6" customFormat="1" ht="17.100000000000001" customHeight="1" x14ac:dyDescent="0.2">
      <c r="A16" s="14"/>
      <c r="B16" s="13" t="s">
        <v>5</v>
      </c>
      <c r="C16" s="319"/>
      <c r="D16" s="319"/>
      <c r="E16" s="319">
        <f>E15+F15</f>
        <v>0</v>
      </c>
      <c r="F16" s="320"/>
      <c r="G16" s="327">
        <f>SUM(G15:H15)</f>
        <v>0</v>
      </c>
      <c r="H16" s="327"/>
      <c r="I16" s="310">
        <f>SUM(I15:J15)</f>
        <v>2432</v>
      </c>
      <c r="J16" s="310"/>
      <c r="K16" s="310">
        <f>SUM(K15:L15)</f>
        <v>1385</v>
      </c>
      <c r="L16" s="310"/>
      <c r="M16" s="19"/>
      <c r="N16" s="19"/>
      <c r="O16" s="19"/>
      <c r="P16" s="19"/>
      <c r="Q16" s="19"/>
    </row>
    <row r="17" spans="1:18" s="6" customFormat="1" ht="17.100000000000001" customHeight="1" x14ac:dyDescent="0.2">
      <c r="A17" s="12" t="s">
        <v>84</v>
      </c>
      <c r="B17" s="13" t="s">
        <v>5</v>
      </c>
      <c r="C17" s="104"/>
      <c r="D17" s="104"/>
      <c r="E17" s="104"/>
      <c r="F17" s="104"/>
      <c r="G17" s="103"/>
      <c r="H17" s="103"/>
      <c r="I17" s="179">
        <v>590</v>
      </c>
      <c r="J17" s="179">
        <v>771</v>
      </c>
      <c r="K17" s="81">
        <v>572</v>
      </c>
      <c r="L17" s="81"/>
      <c r="M17" s="19"/>
      <c r="N17" s="19"/>
      <c r="O17" s="19"/>
      <c r="P17" s="19"/>
    </row>
    <row r="18" spans="1:18" s="6" customFormat="1" ht="17.100000000000001" customHeight="1" x14ac:dyDescent="0.2">
      <c r="A18" s="15"/>
      <c r="B18" s="13" t="s">
        <v>5</v>
      </c>
      <c r="C18" s="319"/>
      <c r="D18" s="319"/>
      <c r="E18" s="319">
        <f>E17+F17</f>
        <v>0</v>
      </c>
      <c r="F18" s="320"/>
      <c r="G18" s="327">
        <f>SUM(G17:H17)</f>
        <v>0</v>
      </c>
      <c r="H18" s="327"/>
      <c r="I18" s="310">
        <f>SUM(I17:J17)</f>
        <v>1361</v>
      </c>
      <c r="J18" s="310"/>
      <c r="K18" s="310">
        <f>SUM(K17:L17)</f>
        <v>572</v>
      </c>
      <c r="L18" s="310"/>
      <c r="M18" s="19"/>
      <c r="N18" s="19"/>
      <c r="O18" s="19"/>
      <c r="P18" s="19"/>
    </row>
    <row r="19" spans="1:18" s="6" customFormat="1" ht="17.100000000000001" customHeight="1" x14ac:dyDescent="0.2">
      <c r="A19" s="23" t="s">
        <v>85</v>
      </c>
      <c r="B19" s="24" t="s">
        <v>5</v>
      </c>
      <c r="C19" s="105"/>
      <c r="D19" s="105"/>
      <c r="E19" s="105"/>
      <c r="F19" s="105"/>
      <c r="G19" s="110"/>
      <c r="H19" s="103"/>
      <c r="I19" s="42">
        <v>1631</v>
      </c>
      <c r="J19" s="179">
        <v>1688</v>
      </c>
      <c r="K19" s="42">
        <v>1708</v>
      </c>
      <c r="L19" s="81"/>
      <c r="M19" s="19"/>
      <c r="N19" s="19"/>
      <c r="O19" s="19"/>
      <c r="P19" s="19"/>
    </row>
    <row r="20" spans="1:18" s="6" customFormat="1" ht="17.100000000000001" customHeight="1" x14ac:dyDescent="0.2">
      <c r="A20" s="22"/>
      <c r="B20" s="24" t="s">
        <v>5</v>
      </c>
      <c r="C20" s="111"/>
      <c r="D20" s="112"/>
      <c r="E20" s="111"/>
      <c r="F20" s="112"/>
      <c r="G20" s="317">
        <f>SUM(G19:H19)</f>
        <v>0</v>
      </c>
      <c r="H20" s="318"/>
      <c r="I20" s="314">
        <f>SUM(I19:J19)</f>
        <v>3319</v>
      </c>
      <c r="J20" s="315"/>
      <c r="K20" s="314">
        <f>SUM(K19:L19)</f>
        <v>1708</v>
      </c>
      <c r="L20" s="315"/>
      <c r="M20" s="19"/>
      <c r="N20" s="19"/>
      <c r="O20" s="19"/>
      <c r="P20" s="19"/>
      <c r="R20" s="6" t="s">
        <v>59</v>
      </c>
    </row>
    <row r="21" spans="1:18" s="6" customFormat="1" ht="17.100000000000001" customHeight="1" x14ac:dyDescent="0.2">
      <c r="A21" s="91" t="s">
        <v>86</v>
      </c>
      <c r="B21" s="182" t="s">
        <v>5</v>
      </c>
      <c r="C21" s="105"/>
      <c r="D21" s="105"/>
      <c r="E21" s="105"/>
      <c r="F21" s="105"/>
      <c r="G21" s="106">
        <v>0</v>
      </c>
      <c r="H21" s="104">
        <v>0</v>
      </c>
      <c r="I21" s="174">
        <v>2190</v>
      </c>
      <c r="J21" s="178">
        <v>1797</v>
      </c>
      <c r="K21" s="82">
        <v>2063</v>
      </c>
      <c r="L21" s="80"/>
      <c r="M21" s="19"/>
      <c r="N21" s="19"/>
      <c r="O21" s="19"/>
      <c r="P21" s="19"/>
    </row>
    <row r="22" spans="1:18" s="6" customFormat="1" ht="17.100000000000001" customHeight="1" x14ac:dyDescent="0.2">
      <c r="A22" s="14"/>
      <c r="B22" s="182" t="s">
        <v>5</v>
      </c>
      <c r="C22" s="320"/>
      <c r="D22" s="320"/>
      <c r="E22" s="320"/>
      <c r="F22" s="320"/>
      <c r="G22" s="322">
        <f>SUM(G21:H21)</f>
        <v>0</v>
      </c>
      <c r="H22" s="318"/>
      <c r="I22" s="316">
        <f>SUM(I21:J21)</f>
        <v>3987</v>
      </c>
      <c r="J22" s="315"/>
      <c r="K22" s="316">
        <f>SUM(K21:L21)</f>
        <v>2063</v>
      </c>
      <c r="L22" s="315"/>
      <c r="M22" s="19"/>
      <c r="N22" s="19"/>
      <c r="O22" s="19"/>
      <c r="P22" s="19"/>
    </row>
    <row r="23" spans="1:18" s="6" customFormat="1" ht="17.100000000000001" customHeight="1" x14ac:dyDescent="0.2">
      <c r="A23" s="12" t="s">
        <v>78</v>
      </c>
      <c r="B23" s="13" t="s">
        <v>5</v>
      </c>
      <c r="C23" s="113"/>
      <c r="D23" s="113"/>
      <c r="E23" s="113"/>
      <c r="F23" s="113"/>
      <c r="G23" s="104"/>
      <c r="H23" s="104"/>
      <c r="I23" s="178">
        <v>2115</v>
      </c>
      <c r="J23" s="178">
        <v>2319</v>
      </c>
      <c r="K23" s="80">
        <v>814</v>
      </c>
      <c r="L23" s="80"/>
      <c r="M23" s="19"/>
      <c r="N23" s="19"/>
      <c r="O23" s="19"/>
      <c r="P23" s="19"/>
    </row>
    <row r="24" spans="1:18" s="6" customFormat="1" ht="17.100000000000001" customHeight="1" x14ac:dyDescent="0.2">
      <c r="A24" s="14"/>
      <c r="B24" s="13" t="s">
        <v>5</v>
      </c>
      <c r="C24" s="323"/>
      <c r="D24" s="324"/>
      <c r="E24" s="323"/>
      <c r="F24" s="324"/>
      <c r="G24" s="317">
        <f>SUM(G23:H23)</f>
        <v>0</v>
      </c>
      <c r="H24" s="318"/>
      <c r="I24" s="314">
        <f>SUM(I23:J23)</f>
        <v>4434</v>
      </c>
      <c r="J24" s="315"/>
      <c r="K24" s="314">
        <f>SUM(K23:L23)</f>
        <v>814</v>
      </c>
      <c r="L24" s="315"/>
      <c r="M24" s="19"/>
      <c r="N24" s="19"/>
      <c r="O24" s="19"/>
      <c r="P24" s="19"/>
    </row>
    <row r="25" spans="1:18" s="6" customFormat="1" ht="17.100000000000001" customHeight="1" x14ac:dyDescent="0.2">
      <c r="A25" s="91" t="s">
        <v>88</v>
      </c>
      <c r="B25" s="89" t="s">
        <v>5</v>
      </c>
      <c r="C25" s="113"/>
      <c r="D25" s="113"/>
      <c r="E25" s="113"/>
      <c r="F25" s="113"/>
      <c r="G25" s="104"/>
      <c r="H25" s="104"/>
      <c r="I25" s="178">
        <f>907+192</f>
        <v>1099</v>
      </c>
      <c r="J25" s="178">
        <f>995+138</f>
        <v>1133</v>
      </c>
      <c r="K25" s="86">
        <v>822</v>
      </c>
      <c r="L25" s="86"/>
      <c r="M25" s="19"/>
      <c r="N25" s="19"/>
      <c r="O25" s="19"/>
      <c r="P25" s="19"/>
    </row>
    <row r="26" spans="1:18" s="6" customFormat="1" ht="17.100000000000001" customHeight="1" x14ac:dyDescent="0.2">
      <c r="A26" s="14"/>
      <c r="B26" s="89" t="s">
        <v>5</v>
      </c>
      <c r="C26" s="323"/>
      <c r="D26" s="324"/>
      <c r="E26" s="323"/>
      <c r="F26" s="324"/>
      <c r="G26" s="317">
        <f>SUM(G25:H25)</f>
        <v>0</v>
      </c>
      <c r="H26" s="318"/>
      <c r="I26" s="314">
        <f>SUM(I25:J25)</f>
        <v>2232</v>
      </c>
      <c r="J26" s="315"/>
      <c r="K26" s="314">
        <f>SUM(K25:L25)</f>
        <v>822</v>
      </c>
      <c r="L26" s="315"/>
      <c r="M26" s="19"/>
      <c r="N26" s="19"/>
      <c r="O26" s="19"/>
      <c r="P26" s="19"/>
    </row>
    <row r="27" spans="1:18" s="6" customFormat="1" ht="17.100000000000001" customHeight="1" x14ac:dyDescent="0.2">
      <c r="A27" s="91" t="s">
        <v>89</v>
      </c>
      <c r="B27" s="89" t="s">
        <v>5</v>
      </c>
      <c r="C27" s="113"/>
      <c r="D27" s="113"/>
      <c r="E27" s="113"/>
      <c r="F27" s="113"/>
      <c r="G27" s="104"/>
      <c r="H27" s="104"/>
      <c r="I27" s="178">
        <f>1086+540</f>
        <v>1626</v>
      </c>
      <c r="J27" s="178">
        <v>736</v>
      </c>
      <c r="K27" s="86">
        <v>450</v>
      </c>
      <c r="L27" s="86"/>
      <c r="M27" s="19"/>
      <c r="N27" s="19"/>
      <c r="O27" s="19"/>
      <c r="P27" s="19"/>
    </row>
    <row r="28" spans="1:18" s="6" customFormat="1" ht="17.100000000000001" customHeight="1" x14ac:dyDescent="0.2">
      <c r="A28" s="14"/>
      <c r="B28" s="89" t="s">
        <v>5</v>
      </c>
      <c r="C28" s="323"/>
      <c r="D28" s="324"/>
      <c r="E28" s="323"/>
      <c r="F28" s="324"/>
      <c r="G28" s="317">
        <f>SUM(G27:H27)</f>
        <v>0</v>
      </c>
      <c r="H28" s="318"/>
      <c r="I28" s="314">
        <f>SUM(I27:J27)</f>
        <v>2362</v>
      </c>
      <c r="J28" s="315"/>
      <c r="K28" s="314">
        <f>SUM(K27:L27)</f>
        <v>450</v>
      </c>
      <c r="L28" s="315"/>
      <c r="M28" s="19"/>
      <c r="N28" s="19"/>
      <c r="O28" s="19"/>
      <c r="P28" s="19"/>
    </row>
    <row r="29" spans="1:18" s="6" customFormat="1" ht="17.100000000000001" customHeight="1" x14ac:dyDescent="0.2">
      <c r="A29" s="91" t="s">
        <v>104</v>
      </c>
      <c r="B29" s="89" t="s">
        <v>5</v>
      </c>
      <c r="C29" s="113"/>
      <c r="D29" s="113"/>
      <c r="E29" s="113"/>
      <c r="F29" s="113"/>
      <c r="G29" s="175"/>
      <c r="H29" s="175"/>
      <c r="I29" s="192"/>
      <c r="J29" s="192"/>
      <c r="K29" s="178">
        <f>600+696</f>
        <v>1296</v>
      </c>
      <c r="L29" s="178"/>
      <c r="M29" s="19"/>
      <c r="N29" s="19"/>
      <c r="O29" s="19"/>
      <c r="P29" s="19"/>
    </row>
    <row r="30" spans="1:18" s="6" customFormat="1" ht="17.100000000000001" customHeight="1" x14ac:dyDescent="0.2">
      <c r="A30" s="14"/>
      <c r="B30" s="89" t="s">
        <v>5</v>
      </c>
      <c r="C30" s="323"/>
      <c r="D30" s="324"/>
      <c r="E30" s="323"/>
      <c r="F30" s="324"/>
      <c r="G30" s="317">
        <f>SUM(G29:H29)</f>
        <v>0</v>
      </c>
      <c r="H30" s="318"/>
      <c r="I30" s="328"/>
      <c r="J30" s="329"/>
      <c r="K30" s="314">
        <f>SUM(K29:L29)</f>
        <v>1296</v>
      </c>
      <c r="L30" s="315"/>
      <c r="M30" s="19"/>
      <c r="N30" s="19"/>
      <c r="O30" s="19"/>
      <c r="P30" s="19"/>
    </row>
    <row r="31" spans="1:18" s="6" customFormat="1" ht="17.100000000000001" customHeight="1" x14ac:dyDescent="0.2">
      <c r="A31" s="307" t="s">
        <v>1</v>
      </c>
      <c r="B31" s="13" t="s">
        <v>5</v>
      </c>
      <c r="C31" s="104"/>
      <c r="D31" s="104"/>
      <c r="E31" s="104"/>
      <c r="F31" s="104"/>
      <c r="G31" s="104"/>
      <c r="H31" s="104"/>
      <c r="I31" s="178">
        <f>I5+I7+I9+I15+I17+I21+I23+I19+I13+I25+I27+I11</f>
        <v>20657</v>
      </c>
      <c r="J31" s="178">
        <f>J5+J7+J9+J15+J17+J21+J23+J19+J13+J25+J27+J11</f>
        <v>18037</v>
      </c>
      <c r="K31" s="80">
        <f>K5+K7+K9+K15+K17+K21+K23+K19+K13+K25+K27+K11+K29</f>
        <v>14502</v>
      </c>
      <c r="L31" s="86">
        <f>L5+L7+L9+L15+L17+L21+L23+L19+L13+L25+L27+L11+L29</f>
        <v>0</v>
      </c>
      <c r="M31" s="19"/>
      <c r="N31" s="19"/>
      <c r="O31" s="19"/>
      <c r="P31" s="19"/>
    </row>
    <row r="32" spans="1:18" s="6" customFormat="1" ht="17.100000000000001" customHeight="1" x14ac:dyDescent="0.2">
      <c r="A32" s="308"/>
      <c r="B32" s="25" t="s">
        <v>56</v>
      </c>
      <c r="C32" s="319"/>
      <c r="D32" s="319"/>
      <c r="E32" s="319"/>
      <c r="F32" s="319"/>
      <c r="G32" s="319"/>
      <c r="H32" s="319"/>
      <c r="I32" s="312">
        <f>SUM(I31:J31)</f>
        <v>38694</v>
      </c>
      <c r="J32" s="312"/>
      <c r="K32" s="312">
        <f>SUM(K31:L31)</f>
        <v>14502</v>
      </c>
      <c r="L32" s="312"/>
      <c r="M32" s="19"/>
      <c r="N32" s="34"/>
      <c r="O32" s="19"/>
      <c r="P32" s="19"/>
    </row>
    <row r="33" spans="1:16" s="6" customFormat="1" ht="17.100000000000001" customHeight="1" x14ac:dyDescent="0.2">
      <c r="A33" s="309"/>
      <c r="B33" s="29" t="s">
        <v>6</v>
      </c>
      <c r="C33" s="313"/>
      <c r="D33" s="313"/>
      <c r="E33" s="313"/>
      <c r="F33" s="313"/>
      <c r="G33" s="313"/>
      <c r="H33" s="313"/>
      <c r="I33" s="313">
        <f>I32/36</f>
        <v>1074.8333333333333</v>
      </c>
      <c r="J33" s="313"/>
      <c r="K33" s="313">
        <f>K32/18</f>
        <v>805.66666666666663</v>
      </c>
      <c r="L33" s="313"/>
      <c r="M33" s="19"/>
      <c r="N33" s="19"/>
      <c r="O33" s="19"/>
      <c r="P33" s="19"/>
    </row>
    <row r="34" spans="1:16" s="6" customForma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</row>
    <row r="35" spans="1:16" ht="18.75" x14ac:dyDescent="0.2">
      <c r="A35" s="1"/>
      <c r="M35" s="3"/>
      <c r="N35" s="3"/>
      <c r="O35" s="3"/>
      <c r="P35" s="3"/>
    </row>
    <row r="36" spans="1:16" x14ac:dyDescent="0.2">
      <c r="M36" s="3"/>
      <c r="N36" s="3"/>
      <c r="O36" s="3"/>
      <c r="P36" s="3"/>
    </row>
    <row r="37" spans="1:16" x14ac:dyDescent="0.2">
      <c r="M37" s="3"/>
      <c r="N37" s="3"/>
      <c r="O37" s="3"/>
      <c r="P37" s="3"/>
    </row>
    <row r="38" spans="1:16" x14ac:dyDescent="0.2">
      <c r="M38" s="3"/>
      <c r="N38" s="3"/>
      <c r="O38" s="3"/>
      <c r="P38" s="3"/>
    </row>
    <row r="39" spans="1:16" x14ac:dyDescent="0.2">
      <c r="M39" s="3"/>
      <c r="N39" s="3"/>
      <c r="O39" s="3"/>
      <c r="P39" s="3"/>
    </row>
    <row r="40" spans="1:16" x14ac:dyDescent="0.2">
      <c r="M40" s="3"/>
      <c r="N40" s="3"/>
      <c r="O40" s="3"/>
      <c r="P40" s="3"/>
    </row>
    <row r="41" spans="1:16" x14ac:dyDescent="0.2">
      <c r="M41" s="3"/>
      <c r="N41" s="3"/>
      <c r="O41" s="3"/>
      <c r="P41" s="3"/>
    </row>
  </sheetData>
  <mergeCells count="83">
    <mergeCell ref="K30:L30"/>
    <mergeCell ref="I24:J24"/>
    <mergeCell ref="I26:J26"/>
    <mergeCell ref="I28:J28"/>
    <mergeCell ref="I32:J32"/>
    <mergeCell ref="K28:L28"/>
    <mergeCell ref="I33:J33"/>
    <mergeCell ref="I14:J14"/>
    <mergeCell ref="I16:J16"/>
    <mergeCell ref="I18:J18"/>
    <mergeCell ref="I20:J20"/>
    <mergeCell ref="I22:J22"/>
    <mergeCell ref="I30:J30"/>
    <mergeCell ref="C16:D16"/>
    <mergeCell ref="E16:F16"/>
    <mergeCell ref="G16:H16"/>
    <mergeCell ref="A3:A4"/>
    <mergeCell ref="B3:B4"/>
    <mergeCell ref="C3:D3"/>
    <mergeCell ref="E3:F3"/>
    <mergeCell ref="G3:H3"/>
    <mergeCell ref="C10:D10"/>
    <mergeCell ref="E10:F10"/>
    <mergeCell ref="C6:D6"/>
    <mergeCell ref="E6:F6"/>
    <mergeCell ref="G6:H6"/>
    <mergeCell ref="G12:H12"/>
    <mergeCell ref="I3:J3"/>
    <mergeCell ref="I6:J6"/>
    <mergeCell ref="I8:J8"/>
    <mergeCell ref="I10:J10"/>
    <mergeCell ref="I12:J12"/>
    <mergeCell ref="A2:L2"/>
    <mergeCell ref="A1:L1"/>
    <mergeCell ref="E32:F32"/>
    <mergeCell ref="G32:H32"/>
    <mergeCell ref="C30:D30"/>
    <mergeCell ref="G10:H10"/>
    <mergeCell ref="C8:D8"/>
    <mergeCell ref="E8:F8"/>
    <mergeCell ref="G8:H8"/>
    <mergeCell ref="C28:D28"/>
    <mergeCell ref="E28:F28"/>
    <mergeCell ref="G28:H28"/>
    <mergeCell ref="E30:F30"/>
    <mergeCell ref="G30:H30"/>
    <mergeCell ref="G14:H14"/>
    <mergeCell ref="G18:H18"/>
    <mergeCell ref="C33:D33"/>
    <mergeCell ref="E33:F33"/>
    <mergeCell ref="G33:H33"/>
    <mergeCell ref="G22:H22"/>
    <mergeCell ref="C22:D22"/>
    <mergeCell ref="E22:F22"/>
    <mergeCell ref="C24:D24"/>
    <mergeCell ref="E24:F24"/>
    <mergeCell ref="G24:H24"/>
    <mergeCell ref="C26:D26"/>
    <mergeCell ref="E26:F26"/>
    <mergeCell ref="G26:H26"/>
    <mergeCell ref="C32:D32"/>
    <mergeCell ref="K3:L3"/>
    <mergeCell ref="K6:L6"/>
    <mergeCell ref="K8:L8"/>
    <mergeCell ref="K10:L10"/>
    <mergeCell ref="K16:L16"/>
    <mergeCell ref="K14:L14"/>
    <mergeCell ref="A31:A33"/>
    <mergeCell ref="K18:L18"/>
    <mergeCell ref="K12:L12"/>
    <mergeCell ref="K32:L32"/>
    <mergeCell ref="K33:L33"/>
    <mergeCell ref="K20:L20"/>
    <mergeCell ref="K22:L22"/>
    <mergeCell ref="K24:L24"/>
    <mergeCell ref="K26:L26"/>
    <mergeCell ref="G20:H20"/>
    <mergeCell ref="C18:D18"/>
    <mergeCell ref="E18:F18"/>
    <mergeCell ref="C12:D12"/>
    <mergeCell ref="E12:F12"/>
    <mergeCell ref="C14:D14"/>
    <mergeCell ref="E14:F14"/>
  </mergeCells>
  <pageMargins left="0.75" right="0.19" top="0.17" bottom="0.3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workbookViewId="0">
      <selection activeCell="O10" sqref="O10:Q10"/>
    </sheetView>
  </sheetViews>
  <sheetFormatPr defaultRowHeight="14.25" x14ac:dyDescent="0.2"/>
  <cols>
    <col min="1" max="1" width="22.125" customWidth="1"/>
    <col min="2" max="2" width="5.875" customWidth="1"/>
    <col min="3" max="5" width="8.125" hidden="1" customWidth="1"/>
    <col min="6" max="17" width="8.125" customWidth="1"/>
  </cols>
  <sheetData>
    <row r="1" spans="1:20" x14ac:dyDescent="0.2">
      <c r="A1" s="343" t="s">
        <v>79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20" s="6" customFormat="1" ht="19.5" customHeight="1" x14ac:dyDescent="0.2">
      <c r="A2" s="344" t="s">
        <v>45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20" s="6" customFormat="1" ht="19.5" customHeight="1" x14ac:dyDescent="0.2">
      <c r="A3" s="338" t="s">
        <v>11</v>
      </c>
      <c r="B3" s="338" t="s">
        <v>3</v>
      </c>
      <c r="C3" s="338" t="s">
        <v>49</v>
      </c>
      <c r="D3" s="338"/>
      <c r="E3" s="338"/>
      <c r="F3" s="338" t="s">
        <v>50</v>
      </c>
      <c r="G3" s="338"/>
      <c r="H3" s="338"/>
      <c r="I3" s="338" t="s">
        <v>51</v>
      </c>
      <c r="J3" s="338"/>
      <c r="K3" s="338"/>
      <c r="L3" s="338" t="s">
        <v>52</v>
      </c>
      <c r="M3" s="338"/>
      <c r="N3" s="338"/>
      <c r="O3" s="338" t="s">
        <v>70</v>
      </c>
      <c r="P3" s="338"/>
      <c r="Q3" s="338"/>
    </row>
    <row r="4" spans="1:20" s="6" customFormat="1" ht="19.5" customHeight="1" x14ac:dyDescent="0.2">
      <c r="A4" s="338"/>
      <c r="B4" s="338"/>
      <c r="C4" s="30" t="s">
        <v>32</v>
      </c>
      <c r="D4" s="30" t="s">
        <v>33</v>
      </c>
      <c r="E4" s="30" t="s">
        <v>34</v>
      </c>
      <c r="F4" s="30" t="s">
        <v>35</v>
      </c>
      <c r="G4" s="30" t="s">
        <v>36</v>
      </c>
      <c r="H4" s="30" t="s">
        <v>37</v>
      </c>
      <c r="I4" s="30" t="s">
        <v>23</v>
      </c>
      <c r="J4" s="30" t="s">
        <v>24</v>
      </c>
      <c r="K4" s="30" t="s">
        <v>25</v>
      </c>
      <c r="L4" s="30" t="s">
        <v>38</v>
      </c>
      <c r="M4" s="30" t="s">
        <v>39</v>
      </c>
      <c r="N4" s="30" t="s">
        <v>40</v>
      </c>
      <c r="O4" s="30" t="s">
        <v>71</v>
      </c>
      <c r="P4" s="30" t="s">
        <v>72</v>
      </c>
      <c r="Q4" s="30" t="s">
        <v>73</v>
      </c>
    </row>
    <row r="5" spans="1:20" s="6" customFormat="1" ht="19.5" customHeight="1" x14ac:dyDescent="0.2">
      <c r="A5" s="339" t="s">
        <v>46</v>
      </c>
      <c r="B5" s="7" t="s">
        <v>5</v>
      </c>
      <c r="C5" s="7">
        <v>24</v>
      </c>
      <c r="D5" s="7" t="s">
        <v>8</v>
      </c>
      <c r="E5" s="7" t="s">
        <v>8</v>
      </c>
      <c r="F5" s="107"/>
      <c r="G5" s="107"/>
      <c r="H5" s="107"/>
      <c r="I5" s="107"/>
      <c r="J5" s="107"/>
      <c r="K5" s="107"/>
      <c r="L5" s="108"/>
      <c r="M5" s="108"/>
      <c r="N5" s="108"/>
      <c r="O5" s="78">
        <v>0</v>
      </c>
      <c r="P5" s="78"/>
      <c r="Q5" s="78"/>
    </row>
    <row r="6" spans="1:20" s="6" customFormat="1" ht="19.5" customHeight="1" x14ac:dyDescent="0.2">
      <c r="A6" s="340"/>
      <c r="B6" s="7" t="s">
        <v>5</v>
      </c>
      <c r="C6" s="341">
        <v>24</v>
      </c>
      <c r="D6" s="341"/>
      <c r="E6" s="341"/>
      <c r="F6" s="337"/>
      <c r="G6" s="337"/>
      <c r="H6" s="337"/>
      <c r="I6" s="337"/>
      <c r="J6" s="337"/>
      <c r="K6" s="337"/>
      <c r="L6" s="336"/>
      <c r="M6" s="336"/>
      <c r="N6" s="336"/>
      <c r="O6" s="310">
        <f>SUM(O5:Q5)</f>
        <v>0</v>
      </c>
      <c r="P6" s="310"/>
      <c r="Q6" s="310"/>
    </row>
    <row r="7" spans="1:20" s="6" customFormat="1" ht="19.5" customHeight="1" x14ac:dyDescent="0.2">
      <c r="A7" s="9" t="s">
        <v>20</v>
      </c>
      <c r="B7" s="10" t="s">
        <v>5</v>
      </c>
      <c r="C7" s="8">
        <v>3142</v>
      </c>
      <c r="D7" s="8">
        <v>2683</v>
      </c>
      <c r="E7" s="7">
        <v>999</v>
      </c>
      <c r="F7" s="108"/>
      <c r="G7" s="108"/>
      <c r="H7" s="107"/>
      <c r="I7" s="108"/>
      <c r="J7" s="107"/>
      <c r="K7" s="108"/>
      <c r="L7" s="108"/>
      <c r="M7" s="108"/>
      <c r="N7" s="108"/>
      <c r="O7" s="78">
        <v>1254</v>
      </c>
      <c r="P7" s="78"/>
      <c r="Q7" s="78"/>
    </row>
    <row r="8" spans="1:20" s="6" customFormat="1" ht="19.5" customHeight="1" x14ac:dyDescent="0.2">
      <c r="A8" s="11" t="s">
        <v>47</v>
      </c>
      <c r="B8" s="10" t="s">
        <v>5</v>
      </c>
      <c r="C8" s="310">
        <v>6824</v>
      </c>
      <c r="D8" s="310"/>
      <c r="E8" s="310"/>
      <c r="F8" s="336"/>
      <c r="G8" s="336"/>
      <c r="H8" s="336"/>
      <c r="I8" s="336"/>
      <c r="J8" s="337"/>
      <c r="K8" s="337"/>
      <c r="L8" s="336"/>
      <c r="M8" s="336"/>
      <c r="N8" s="336"/>
      <c r="O8" s="310">
        <f>SUM(O7:Q7)</f>
        <v>1254</v>
      </c>
      <c r="P8" s="310"/>
      <c r="Q8" s="310"/>
    </row>
    <row r="9" spans="1:20" s="6" customFormat="1" ht="19.5" customHeight="1" x14ac:dyDescent="0.2">
      <c r="A9" s="9" t="s">
        <v>0</v>
      </c>
      <c r="B9" s="10" t="s">
        <v>5</v>
      </c>
      <c r="C9" s="7" t="s">
        <v>8</v>
      </c>
      <c r="D9" s="7" t="s">
        <v>8</v>
      </c>
      <c r="E9" s="7" t="s">
        <v>8</v>
      </c>
      <c r="F9" s="107"/>
      <c r="G9" s="107"/>
      <c r="H9" s="107"/>
      <c r="I9" s="107"/>
      <c r="J9" s="107"/>
      <c r="K9" s="107"/>
      <c r="L9" s="108"/>
      <c r="M9" s="108"/>
      <c r="N9" s="108"/>
      <c r="O9" s="78">
        <v>0</v>
      </c>
      <c r="P9" s="78"/>
      <c r="Q9" s="78"/>
    </row>
    <row r="10" spans="1:20" s="6" customFormat="1" ht="19.5" customHeight="1" x14ac:dyDescent="0.2">
      <c r="A10" s="11" t="s">
        <v>13</v>
      </c>
      <c r="B10" s="10" t="s">
        <v>5</v>
      </c>
      <c r="C10" s="341" t="s">
        <v>8</v>
      </c>
      <c r="D10" s="341"/>
      <c r="E10" s="341"/>
      <c r="F10" s="336"/>
      <c r="G10" s="336"/>
      <c r="H10" s="336"/>
      <c r="I10" s="337"/>
      <c r="J10" s="337"/>
      <c r="K10" s="337"/>
      <c r="L10" s="336"/>
      <c r="M10" s="336"/>
      <c r="N10" s="336"/>
      <c r="O10" s="310">
        <f>SUM(O9:Q9)</f>
        <v>0</v>
      </c>
      <c r="P10" s="310"/>
      <c r="Q10" s="310"/>
    </row>
    <row r="11" spans="1:20" s="6" customFormat="1" ht="19.5" customHeight="1" x14ac:dyDescent="0.2">
      <c r="A11" s="84" t="s">
        <v>15</v>
      </c>
      <c r="B11" s="10" t="s">
        <v>5</v>
      </c>
      <c r="C11" s="83">
        <v>10366</v>
      </c>
      <c r="D11" s="83">
        <v>10229</v>
      </c>
      <c r="E11" s="83">
        <v>7014</v>
      </c>
      <c r="F11" s="108"/>
      <c r="G11" s="108"/>
      <c r="H11" s="108"/>
      <c r="I11" s="108"/>
      <c r="J11" s="108"/>
      <c r="K11" s="108"/>
      <c r="L11" s="108"/>
      <c r="M11" s="108"/>
      <c r="N11" s="108"/>
      <c r="O11" s="83">
        <v>3988</v>
      </c>
      <c r="P11" s="83"/>
      <c r="Q11" s="83"/>
    </row>
    <row r="12" spans="1:20" s="6" customFormat="1" ht="19.5" customHeight="1" x14ac:dyDescent="0.2">
      <c r="A12" s="11" t="s">
        <v>16</v>
      </c>
      <c r="B12" s="10" t="s">
        <v>5</v>
      </c>
      <c r="C12" s="310">
        <v>27609</v>
      </c>
      <c r="D12" s="310"/>
      <c r="E12" s="310"/>
      <c r="F12" s="336"/>
      <c r="G12" s="336"/>
      <c r="H12" s="336"/>
      <c r="I12" s="336"/>
      <c r="J12" s="337"/>
      <c r="K12" s="337"/>
      <c r="L12" s="336"/>
      <c r="M12" s="336"/>
      <c r="N12" s="336"/>
      <c r="O12" s="310">
        <f>SUM(O11:Q11)</f>
        <v>3988</v>
      </c>
      <c r="P12" s="310"/>
      <c r="Q12" s="310"/>
    </row>
    <row r="13" spans="1:20" s="6" customFormat="1" ht="19.5" customHeight="1" x14ac:dyDescent="0.2">
      <c r="A13" s="12" t="s">
        <v>18</v>
      </c>
      <c r="B13" s="13" t="s">
        <v>5</v>
      </c>
      <c r="C13" s="4">
        <v>16645</v>
      </c>
      <c r="D13" s="4">
        <v>15429</v>
      </c>
      <c r="E13" s="4">
        <v>11787</v>
      </c>
      <c r="F13" s="87"/>
      <c r="G13" s="87"/>
      <c r="H13" s="87"/>
      <c r="I13" s="87"/>
      <c r="J13" s="87"/>
      <c r="K13" s="87"/>
      <c r="L13" s="87"/>
      <c r="M13" s="87"/>
      <c r="N13" s="87"/>
      <c r="O13" s="77">
        <v>7655</v>
      </c>
      <c r="P13" s="77"/>
      <c r="Q13" s="77"/>
    </row>
    <row r="14" spans="1:20" s="6" customFormat="1" ht="19.5" customHeight="1" x14ac:dyDescent="0.2">
      <c r="A14" s="14" t="s">
        <v>19</v>
      </c>
      <c r="B14" s="13" t="s">
        <v>5</v>
      </c>
      <c r="C14" s="312">
        <v>43861</v>
      </c>
      <c r="D14" s="312"/>
      <c r="E14" s="312"/>
      <c r="F14" s="330"/>
      <c r="G14" s="330"/>
      <c r="H14" s="330"/>
      <c r="I14" s="330"/>
      <c r="J14" s="335"/>
      <c r="K14" s="335"/>
      <c r="L14" s="330"/>
      <c r="M14" s="330"/>
      <c r="N14" s="330"/>
      <c r="O14" s="312">
        <f>SUM(O13:Q13)</f>
        <v>7655</v>
      </c>
      <c r="P14" s="312"/>
      <c r="Q14" s="312"/>
      <c r="S14" s="34"/>
      <c r="T14" s="34"/>
    </row>
    <row r="15" spans="1:20" s="6" customFormat="1" ht="19.5" customHeight="1" x14ac:dyDescent="0.2">
      <c r="A15" s="39" t="s">
        <v>20</v>
      </c>
      <c r="B15" s="40" t="s">
        <v>5</v>
      </c>
      <c r="C15" s="38">
        <v>2245</v>
      </c>
      <c r="D15" s="38">
        <v>2081</v>
      </c>
      <c r="E15" s="38">
        <v>2148</v>
      </c>
      <c r="F15" s="87"/>
      <c r="G15" s="87"/>
      <c r="H15" s="87"/>
      <c r="I15" s="87"/>
      <c r="J15" s="87"/>
      <c r="K15" s="87"/>
      <c r="L15" s="87"/>
      <c r="M15" s="87"/>
      <c r="N15" s="87"/>
      <c r="O15" s="77">
        <v>1361</v>
      </c>
      <c r="P15" s="77"/>
      <c r="Q15" s="77"/>
      <c r="S15" s="41"/>
      <c r="T15" s="41"/>
    </row>
    <row r="16" spans="1:20" s="6" customFormat="1" ht="19.5" customHeight="1" x14ac:dyDescent="0.2">
      <c r="A16" s="14" t="s">
        <v>21</v>
      </c>
      <c r="B16" s="40" t="s">
        <v>5</v>
      </c>
      <c r="C16" s="312">
        <v>6474</v>
      </c>
      <c r="D16" s="312"/>
      <c r="E16" s="312"/>
      <c r="F16" s="330"/>
      <c r="G16" s="330"/>
      <c r="H16" s="330"/>
      <c r="I16" s="330"/>
      <c r="J16" s="335"/>
      <c r="K16" s="335"/>
      <c r="L16" s="330"/>
      <c r="M16" s="330"/>
      <c r="N16" s="330"/>
      <c r="O16" s="312">
        <f>SUM(O15:Q15)</f>
        <v>1361</v>
      </c>
      <c r="P16" s="312"/>
      <c r="Q16" s="312"/>
      <c r="S16" s="19"/>
      <c r="T16" s="19"/>
    </row>
    <row r="17" spans="1:20" s="6" customFormat="1" ht="19.5" customHeight="1" x14ac:dyDescent="0.2">
      <c r="A17" s="39" t="s">
        <v>67</v>
      </c>
      <c r="B17" s="40" t="s">
        <v>5</v>
      </c>
      <c r="C17" s="38"/>
      <c r="D17" s="38"/>
      <c r="E17" s="38"/>
      <c r="F17" s="87"/>
      <c r="G17" s="87"/>
      <c r="H17" s="87"/>
      <c r="I17" s="87"/>
      <c r="J17" s="87"/>
      <c r="K17" s="87"/>
      <c r="L17" s="87"/>
      <c r="M17" s="87"/>
      <c r="N17" s="87"/>
      <c r="O17" s="77">
        <v>1194</v>
      </c>
      <c r="P17" s="77"/>
      <c r="Q17" s="77"/>
    </row>
    <row r="18" spans="1:20" s="6" customFormat="1" ht="19.5" customHeight="1" x14ac:dyDescent="0.2">
      <c r="A18" s="14" t="s">
        <v>21</v>
      </c>
      <c r="B18" s="40" t="s">
        <v>5</v>
      </c>
      <c r="C18" s="312"/>
      <c r="D18" s="312"/>
      <c r="E18" s="312"/>
      <c r="F18" s="330"/>
      <c r="G18" s="330"/>
      <c r="H18" s="330"/>
      <c r="I18" s="330"/>
      <c r="J18" s="335"/>
      <c r="K18" s="335"/>
      <c r="L18" s="330"/>
      <c r="M18" s="330"/>
      <c r="N18" s="330"/>
      <c r="O18" s="312">
        <f>SUM(O17:Q17)</f>
        <v>1194</v>
      </c>
      <c r="P18" s="312"/>
      <c r="Q18" s="312"/>
    </row>
    <row r="19" spans="1:20" s="6" customFormat="1" ht="19.5" customHeight="1" x14ac:dyDescent="0.2">
      <c r="A19" s="12" t="s">
        <v>15</v>
      </c>
      <c r="B19" s="13" t="s">
        <v>5</v>
      </c>
      <c r="C19" s="5"/>
      <c r="D19" s="5"/>
      <c r="E19" s="5"/>
      <c r="F19" s="88"/>
      <c r="G19" s="88"/>
      <c r="H19" s="88"/>
      <c r="I19" s="88"/>
      <c r="J19" s="88"/>
      <c r="K19" s="88"/>
      <c r="L19" s="87"/>
      <c r="M19" s="87"/>
      <c r="N19" s="87"/>
      <c r="O19" s="77">
        <v>0</v>
      </c>
      <c r="P19" s="77"/>
      <c r="Q19" s="77"/>
      <c r="T19" s="6" t="s">
        <v>75</v>
      </c>
    </row>
    <row r="20" spans="1:20" s="6" customFormat="1" ht="19.5" customHeight="1" x14ac:dyDescent="0.2">
      <c r="A20" s="15" t="s">
        <v>22</v>
      </c>
      <c r="B20" s="13" t="s">
        <v>5</v>
      </c>
      <c r="C20" s="307"/>
      <c r="D20" s="307"/>
      <c r="E20" s="307"/>
      <c r="F20" s="334"/>
      <c r="G20" s="334"/>
      <c r="H20" s="334"/>
      <c r="I20" s="334"/>
      <c r="J20" s="334"/>
      <c r="K20" s="334"/>
      <c r="L20" s="330"/>
      <c r="M20" s="330"/>
      <c r="N20" s="330"/>
      <c r="O20" s="312">
        <f>SUM(O19:Q19)</f>
        <v>0</v>
      </c>
      <c r="P20" s="312"/>
      <c r="Q20" s="312"/>
    </row>
    <row r="21" spans="1:20" s="6" customFormat="1" ht="19.5" customHeight="1" x14ac:dyDescent="0.2">
      <c r="A21" s="23" t="s">
        <v>20</v>
      </c>
      <c r="B21" s="16" t="s">
        <v>5</v>
      </c>
      <c r="C21" s="35"/>
      <c r="D21" s="35"/>
      <c r="E21" s="35"/>
      <c r="F21" s="88"/>
      <c r="G21" s="88"/>
      <c r="H21" s="88"/>
      <c r="I21" s="88"/>
      <c r="J21" s="88"/>
      <c r="K21" s="88"/>
      <c r="L21" s="87"/>
      <c r="M21" s="87"/>
      <c r="N21" s="87"/>
      <c r="O21" s="77">
        <v>0</v>
      </c>
      <c r="P21" s="77"/>
      <c r="Q21" s="77"/>
    </row>
    <row r="22" spans="1:20" s="6" customFormat="1" ht="19.5" customHeight="1" x14ac:dyDescent="0.2">
      <c r="A22" s="22" t="s">
        <v>22</v>
      </c>
      <c r="B22" s="16" t="s">
        <v>5</v>
      </c>
      <c r="C22" s="35"/>
      <c r="D22" s="35"/>
      <c r="E22" s="35"/>
      <c r="F22" s="88"/>
      <c r="G22" s="88"/>
      <c r="H22" s="88"/>
      <c r="I22" s="88"/>
      <c r="J22" s="88"/>
      <c r="K22" s="88"/>
      <c r="L22" s="331"/>
      <c r="M22" s="332"/>
      <c r="N22" s="333"/>
      <c r="O22" s="314">
        <f>SUM(O21:Q21)</f>
        <v>0</v>
      </c>
      <c r="P22" s="316"/>
      <c r="Q22" s="315"/>
    </row>
    <row r="23" spans="1:20" s="6" customFormat="1" ht="19.5" customHeight="1" x14ac:dyDescent="0.2">
      <c r="A23" s="12" t="s">
        <v>48</v>
      </c>
      <c r="B23" s="32" t="s">
        <v>5</v>
      </c>
      <c r="C23" s="33"/>
      <c r="D23" s="33"/>
      <c r="E23" s="33"/>
      <c r="F23" s="88"/>
      <c r="G23" s="88"/>
      <c r="H23" s="88"/>
      <c r="I23" s="88"/>
      <c r="J23" s="88"/>
      <c r="K23" s="88"/>
      <c r="L23" s="37"/>
      <c r="M23" s="87"/>
      <c r="N23" s="87"/>
      <c r="O23" s="79">
        <v>4081</v>
      </c>
      <c r="P23" s="77"/>
      <c r="Q23" s="77"/>
      <c r="S23" s="36"/>
    </row>
    <row r="24" spans="1:20" s="6" customFormat="1" ht="19.5" customHeight="1" x14ac:dyDescent="0.2">
      <c r="A24" s="15"/>
      <c r="B24" s="32" t="s">
        <v>5</v>
      </c>
      <c r="C24" s="330"/>
      <c r="D24" s="330"/>
      <c r="E24" s="330"/>
      <c r="F24" s="335"/>
      <c r="G24" s="335"/>
      <c r="H24" s="335"/>
      <c r="I24" s="335"/>
      <c r="J24" s="335"/>
      <c r="K24" s="335"/>
      <c r="L24" s="332"/>
      <c r="M24" s="332"/>
      <c r="N24" s="333"/>
      <c r="O24" s="316">
        <f>SUM(O23:Q23)</f>
        <v>4081</v>
      </c>
      <c r="P24" s="316"/>
      <c r="Q24" s="315"/>
    </row>
    <row r="25" spans="1:20" s="6" customFormat="1" ht="19.5" customHeight="1" x14ac:dyDescent="0.2">
      <c r="A25" s="342" t="s">
        <v>1</v>
      </c>
      <c r="B25" s="5" t="s">
        <v>5</v>
      </c>
      <c r="C25" s="17">
        <v>43952</v>
      </c>
      <c r="D25" s="17">
        <v>37787</v>
      </c>
      <c r="E25" s="17">
        <v>32121</v>
      </c>
      <c r="F25" s="109"/>
      <c r="G25" s="109"/>
      <c r="H25" s="109"/>
      <c r="I25" s="109"/>
      <c r="J25" s="109"/>
      <c r="K25" s="109"/>
      <c r="L25" s="87"/>
      <c r="M25" s="87"/>
      <c r="N25" s="87"/>
      <c r="O25" s="77">
        <f>SUM(O5+O7+O9+O11+O13+O15+O19+O23+O17+O21)</f>
        <v>19533</v>
      </c>
      <c r="P25" s="77">
        <f>SUM(P5+P7+P9+P11+P13+P15+P19+P17+P21+P23)</f>
        <v>0</v>
      </c>
      <c r="Q25" s="77">
        <f>SUM(Q5+Q7+Q9+Q11+Q13+Q15+Q19+Q17+Q21+Q23)</f>
        <v>0</v>
      </c>
    </row>
    <row r="26" spans="1:20" s="6" customFormat="1" ht="19.5" customHeight="1" x14ac:dyDescent="0.2">
      <c r="A26" s="342"/>
      <c r="B26" s="5" t="s">
        <v>5</v>
      </c>
      <c r="C26" s="312">
        <v>113860</v>
      </c>
      <c r="D26" s="312"/>
      <c r="E26" s="312"/>
      <c r="F26" s="330"/>
      <c r="G26" s="330"/>
      <c r="H26" s="330"/>
      <c r="I26" s="330"/>
      <c r="J26" s="330"/>
      <c r="K26" s="330"/>
      <c r="L26" s="330"/>
      <c r="M26" s="330"/>
      <c r="N26" s="330"/>
      <c r="O26" s="312">
        <f>SUM(O25:Q25)</f>
        <v>19533</v>
      </c>
      <c r="P26" s="312"/>
      <c r="Q26" s="312"/>
    </row>
    <row r="27" spans="1:20" s="6" customFormat="1" ht="19.5" customHeight="1" x14ac:dyDescent="0.2">
      <c r="A27" s="342"/>
      <c r="B27" s="31" t="s">
        <v>6</v>
      </c>
      <c r="C27" s="313">
        <v>3162.78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>
        <f>SUM(O26/12)</f>
        <v>1627.75</v>
      </c>
      <c r="P27" s="313"/>
      <c r="Q27" s="313"/>
    </row>
    <row r="28" spans="1:20" s="6" customFormat="1" ht="18.75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20" ht="18.75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68">
    <mergeCell ref="A1:Q1"/>
    <mergeCell ref="A2:Q2"/>
    <mergeCell ref="O24:Q24"/>
    <mergeCell ref="O26:Q26"/>
    <mergeCell ref="O27:Q27"/>
    <mergeCell ref="O14:Q14"/>
    <mergeCell ref="O16:Q16"/>
    <mergeCell ref="O18:Q18"/>
    <mergeCell ref="O20:Q20"/>
    <mergeCell ref="O22:Q22"/>
    <mergeCell ref="O3:Q3"/>
    <mergeCell ref="O6:Q6"/>
    <mergeCell ref="O8:Q8"/>
    <mergeCell ref="O10:Q10"/>
    <mergeCell ref="O12:Q12"/>
    <mergeCell ref="C24:E24"/>
    <mergeCell ref="F24:H24"/>
    <mergeCell ref="I24:K24"/>
    <mergeCell ref="L24:N24"/>
    <mergeCell ref="L6:N6"/>
    <mergeCell ref="C10:E10"/>
    <mergeCell ref="F10:H10"/>
    <mergeCell ref="I10:K10"/>
    <mergeCell ref="L10:N10"/>
    <mergeCell ref="C8:E8"/>
    <mergeCell ref="F8:H8"/>
    <mergeCell ref="I8:K8"/>
    <mergeCell ref="L8:N8"/>
    <mergeCell ref="C14:E14"/>
    <mergeCell ref="F14:H14"/>
    <mergeCell ref="I14:K14"/>
    <mergeCell ref="L18:N18"/>
    <mergeCell ref="C27:E27"/>
    <mergeCell ref="F27:H27"/>
    <mergeCell ref="I27:K27"/>
    <mergeCell ref="L27:N27"/>
    <mergeCell ref="A25:A27"/>
    <mergeCell ref="C26:E26"/>
    <mergeCell ref="F26:H26"/>
    <mergeCell ref="I26:K26"/>
    <mergeCell ref="L26:N26"/>
    <mergeCell ref="I12:K12"/>
    <mergeCell ref="L12:N12"/>
    <mergeCell ref="L3:N3"/>
    <mergeCell ref="A5:A6"/>
    <mergeCell ref="C6:E6"/>
    <mergeCell ref="F6:H6"/>
    <mergeCell ref="I6:K6"/>
    <mergeCell ref="A3:A4"/>
    <mergeCell ref="B3:B4"/>
    <mergeCell ref="C3:E3"/>
    <mergeCell ref="F3:H3"/>
    <mergeCell ref="I3:K3"/>
    <mergeCell ref="C12:E12"/>
    <mergeCell ref="F12:H12"/>
    <mergeCell ref="L16:N16"/>
    <mergeCell ref="L14:N14"/>
    <mergeCell ref="L22:N22"/>
    <mergeCell ref="C20:E20"/>
    <mergeCell ref="F20:H20"/>
    <mergeCell ref="I20:K20"/>
    <mergeCell ref="L20:N20"/>
    <mergeCell ref="C18:E18"/>
    <mergeCell ref="F18:H18"/>
    <mergeCell ref="I18:K18"/>
    <mergeCell ref="C16:E16"/>
    <mergeCell ref="F16:H16"/>
    <mergeCell ref="I16:K16"/>
  </mergeCells>
  <pageMargins left="0.26" right="0.28999999999999998" top="0.27" bottom="0.28000000000000003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workbookViewId="0">
      <selection activeCell="K33" sqref="K33:M33"/>
    </sheetView>
  </sheetViews>
  <sheetFormatPr defaultRowHeight="14.25" x14ac:dyDescent="0.2"/>
  <cols>
    <col min="1" max="1" width="30.625" customWidth="1"/>
    <col min="2" max="2" width="15.625" customWidth="1"/>
    <col min="3" max="10" width="10.625" hidden="1" customWidth="1"/>
    <col min="11" max="13" width="20.625" customWidth="1"/>
  </cols>
  <sheetData>
    <row r="1" spans="1:18" ht="21" x14ac:dyDescent="0.2">
      <c r="A1" s="326" t="s">
        <v>79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170"/>
    </row>
    <row r="2" spans="1:18" s="6" customFormat="1" ht="19.5" customHeight="1" x14ac:dyDescent="0.2">
      <c r="A2" s="325" t="s">
        <v>116</v>
      </c>
      <c r="B2" s="325"/>
      <c r="C2" s="325"/>
      <c r="D2" s="325"/>
      <c r="E2" s="325"/>
      <c r="F2" s="325"/>
      <c r="G2" s="325"/>
      <c r="H2" s="325"/>
      <c r="I2" s="325"/>
      <c r="J2" s="325"/>
      <c r="K2" s="345"/>
      <c r="L2" s="345"/>
      <c r="M2" s="201"/>
      <c r="N2" s="19"/>
      <c r="O2" s="19"/>
      <c r="P2" s="19"/>
      <c r="Q2" s="19"/>
    </row>
    <row r="3" spans="1:18" s="6" customFormat="1" ht="17.100000000000001" customHeight="1" x14ac:dyDescent="0.2">
      <c r="A3" s="321" t="s">
        <v>103</v>
      </c>
      <c r="B3" s="321" t="s">
        <v>3</v>
      </c>
      <c r="C3" s="321" t="s">
        <v>54</v>
      </c>
      <c r="D3" s="321"/>
      <c r="E3" s="321" t="s">
        <v>12</v>
      </c>
      <c r="F3" s="321"/>
      <c r="G3" s="321" t="s">
        <v>55</v>
      </c>
      <c r="H3" s="321"/>
      <c r="I3" s="321" t="s">
        <v>74</v>
      </c>
      <c r="J3" s="321"/>
      <c r="K3" s="346" t="s">
        <v>113</v>
      </c>
      <c r="L3" s="347"/>
      <c r="M3" s="348"/>
      <c r="N3" s="19"/>
      <c r="O3" s="19"/>
      <c r="P3" s="19"/>
      <c r="Q3" s="19"/>
    </row>
    <row r="4" spans="1:18" s="6" customFormat="1" ht="17.100000000000001" customHeight="1" x14ac:dyDescent="0.2">
      <c r="A4" s="321"/>
      <c r="B4" s="321"/>
      <c r="C4" s="28" t="s">
        <v>35</v>
      </c>
      <c r="D4" s="28" t="s">
        <v>36</v>
      </c>
      <c r="E4" s="28" t="s">
        <v>23</v>
      </c>
      <c r="F4" s="28" t="s">
        <v>24</v>
      </c>
      <c r="G4" s="28" t="s">
        <v>38</v>
      </c>
      <c r="H4" s="28" t="s">
        <v>39</v>
      </c>
      <c r="I4" s="28" t="s">
        <v>71</v>
      </c>
      <c r="J4" s="28" t="s">
        <v>72</v>
      </c>
      <c r="K4" s="28" t="s">
        <v>114</v>
      </c>
      <c r="L4" s="28" t="s">
        <v>115</v>
      </c>
      <c r="M4" s="28" t="s">
        <v>117</v>
      </c>
      <c r="N4" s="19"/>
      <c r="O4" s="19"/>
      <c r="P4" s="19"/>
      <c r="Q4" s="19"/>
    </row>
    <row r="5" spans="1:18" s="6" customFormat="1" ht="17.100000000000001" customHeight="1" x14ac:dyDescent="0.2">
      <c r="A5" s="91" t="s">
        <v>77</v>
      </c>
      <c r="B5" s="89" t="s">
        <v>5</v>
      </c>
      <c r="C5" s="175"/>
      <c r="D5" s="175"/>
      <c r="E5" s="175"/>
      <c r="F5" s="175"/>
      <c r="G5" s="175"/>
      <c r="H5" s="175"/>
      <c r="I5" s="178">
        <v>2490</v>
      </c>
      <c r="J5" s="178">
        <v>1485</v>
      </c>
      <c r="K5" s="178"/>
      <c r="L5" s="178"/>
      <c r="M5" s="178"/>
      <c r="N5" s="19"/>
      <c r="O5" s="19"/>
      <c r="P5" s="19"/>
      <c r="Q5" s="19"/>
    </row>
    <row r="6" spans="1:18" s="6" customFormat="1" ht="17.100000000000001" customHeight="1" x14ac:dyDescent="0.2">
      <c r="A6" s="14"/>
      <c r="B6" s="89" t="s">
        <v>5</v>
      </c>
      <c r="C6" s="319"/>
      <c r="D6" s="319"/>
      <c r="E6" s="319">
        <f>E5+F5</f>
        <v>0</v>
      </c>
      <c r="F6" s="320"/>
      <c r="G6" s="319">
        <f>SUM(G5:H5)</f>
        <v>0</v>
      </c>
      <c r="H6" s="319"/>
      <c r="I6" s="312">
        <f>SUM(I5:J5)</f>
        <v>3975</v>
      </c>
      <c r="J6" s="312"/>
      <c r="K6" s="314">
        <f>SUM(K5:M5)</f>
        <v>0</v>
      </c>
      <c r="L6" s="316"/>
      <c r="M6" s="315"/>
      <c r="N6" s="19"/>
      <c r="O6" s="19"/>
      <c r="P6" s="19"/>
      <c r="Q6" s="19"/>
    </row>
    <row r="7" spans="1:18" s="6" customFormat="1" ht="17.100000000000001" customHeight="1" x14ac:dyDescent="0.2">
      <c r="A7" s="91" t="s">
        <v>80</v>
      </c>
      <c r="B7" s="89" t="s">
        <v>5</v>
      </c>
      <c r="C7" s="175"/>
      <c r="D7" s="175"/>
      <c r="E7" s="175"/>
      <c r="F7" s="175"/>
      <c r="G7" s="175"/>
      <c r="H7" s="175"/>
      <c r="I7" s="178">
        <v>3626</v>
      </c>
      <c r="J7" s="178">
        <v>2336</v>
      </c>
      <c r="K7" s="178"/>
      <c r="L7" s="178"/>
      <c r="M7" s="178"/>
      <c r="N7" s="19"/>
      <c r="O7" s="19"/>
      <c r="P7" s="19"/>
      <c r="Q7" s="19"/>
    </row>
    <row r="8" spans="1:18" s="6" customFormat="1" ht="17.100000000000001" customHeight="1" x14ac:dyDescent="0.2">
      <c r="A8" s="14"/>
      <c r="B8" s="89" t="s">
        <v>5</v>
      </c>
      <c r="C8" s="319"/>
      <c r="D8" s="319"/>
      <c r="E8" s="319">
        <f>E7+F7</f>
        <v>0</v>
      </c>
      <c r="F8" s="320"/>
      <c r="G8" s="319">
        <f>SUM(G7:H7)</f>
        <v>0</v>
      </c>
      <c r="H8" s="319"/>
      <c r="I8" s="312">
        <f>SUM(I7:J7)</f>
        <v>5962</v>
      </c>
      <c r="J8" s="312"/>
      <c r="K8" s="314">
        <f>SUM(K7:M7)</f>
        <v>0</v>
      </c>
      <c r="L8" s="316"/>
      <c r="M8" s="315"/>
      <c r="N8" s="19"/>
      <c r="O8" s="19"/>
      <c r="P8" s="19"/>
      <c r="Q8" s="19"/>
    </row>
    <row r="9" spans="1:18" s="6" customFormat="1" ht="17.100000000000001" customHeight="1" x14ac:dyDescent="0.2">
      <c r="A9" s="91" t="s">
        <v>81</v>
      </c>
      <c r="B9" s="89" t="s">
        <v>5</v>
      </c>
      <c r="C9" s="175"/>
      <c r="D9" s="175"/>
      <c r="E9" s="175"/>
      <c r="F9" s="175"/>
      <c r="G9" s="175"/>
      <c r="H9" s="175"/>
      <c r="I9" s="178">
        <v>2444</v>
      </c>
      <c r="J9" s="178">
        <v>2909</v>
      </c>
      <c r="K9" s="178"/>
      <c r="L9" s="178"/>
      <c r="M9" s="178"/>
      <c r="N9" s="19"/>
      <c r="O9" s="19"/>
      <c r="P9" s="19"/>
      <c r="Q9" s="19"/>
    </row>
    <row r="10" spans="1:18" s="6" customFormat="1" ht="17.100000000000001" customHeight="1" x14ac:dyDescent="0.2">
      <c r="A10" s="14"/>
      <c r="B10" s="89" t="s">
        <v>5</v>
      </c>
      <c r="C10" s="319"/>
      <c r="D10" s="319"/>
      <c r="E10" s="319">
        <f>E9+F9</f>
        <v>0</v>
      </c>
      <c r="F10" s="320"/>
      <c r="G10" s="319">
        <f>SUM(G9:H9)</f>
        <v>0</v>
      </c>
      <c r="H10" s="319"/>
      <c r="I10" s="312">
        <f>SUM(I9:J9)</f>
        <v>5353</v>
      </c>
      <c r="J10" s="312"/>
      <c r="K10" s="314">
        <f>SUM(K9:M9)</f>
        <v>0</v>
      </c>
      <c r="L10" s="316"/>
      <c r="M10" s="315"/>
      <c r="N10" s="19"/>
      <c r="O10" s="19"/>
      <c r="P10" s="19"/>
      <c r="Q10" s="19"/>
    </row>
    <row r="11" spans="1:18" s="6" customFormat="1" ht="17.100000000000001" customHeight="1" x14ac:dyDescent="0.2">
      <c r="A11" s="91" t="s">
        <v>87</v>
      </c>
      <c r="B11" s="89" t="s">
        <v>5</v>
      </c>
      <c r="C11" s="175"/>
      <c r="D11" s="175"/>
      <c r="E11" s="175"/>
      <c r="F11" s="175"/>
      <c r="G11" s="177"/>
      <c r="H11" s="177"/>
      <c r="I11" s="179">
        <v>195</v>
      </c>
      <c r="J11" s="179">
        <v>339</v>
      </c>
      <c r="K11" s="191"/>
      <c r="L11" s="191"/>
      <c r="M11" s="191"/>
      <c r="N11" s="19"/>
      <c r="O11" s="19"/>
      <c r="P11" s="19"/>
      <c r="Q11" s="19"/>
    </row>
    <row r="12" spans="1:18" s="6" customFormat="1" ht="17.100000000000001" customHeight="1" x14ac:dyDescent="0.2">
      <c r="A12" s="90"/>
      <c r="B12" s="89" t="s">
        <v>5</v>
      </c>
      <c r="C12" s="319"/>
      <c r="D12" s="319"/>
      <c r="E12" s="319">
        <f>E11+F11</f>
        <v>0</v>
      </c>
      <c r="F12" s="320"/>
      <c r="G12" s="327">
        <f>SUM(G11:H11)</f>
        <v>0</v>
      </c>
      <c r="H12" s="327"/>
      <c r="I12" s="310">
        <f>SUM(I11:J11)</f>
        <v>534</v>
      </c>
      <c r="J12" s="310"/>
      <c r="K12" s="311">
        <f>SUM(K11:L11)</f>
        <v>0</v>
      </c>
      <c r="L12" s="311"/>
      <c r="M12" s="191"/>
      <c r="N12" s="19"/>
      <c r="O12" s="19"/>
      <c r="P12" s="19"/>
      <c r="Q12" s="19"/>
    </row>
    <row r="13" spans="1:18" s="6" customFormat="1" ht="17.100000000000001" customHeight="1" x14ac:dyDescent="0.2">
      <c r="A13" s="91" t="s">
        <v>83</v>
      </c>
      <c r="B13" s="89" t="s">
        <v>5</v>
      </c>
      <c r="C13" s="175"/>
      <c r="D13" s="175"/>
      <c r="E13" s="175"/>
      <c r="F13" s="175"/>
      <c r="G13" s="177"/>
      <c r="H13" s="177"/>
      <c r="I13" s="179">
        <f>1377+196</f>
        <v>1573</v>
      </c>
      <c r="J13" s="179">
        <f>1110+60</f>
        <v>1170</v>
      </c>
      <c r="K13" s="179">
        <v>132</v>
      </c>
      <c r="L13" s="179"/>
      <c r="M13" s="179"/>
      <c r="N13" s="19"/>
      <c r="O13" s="19"/>
      <c r="P13" s="19"/>
      <c r="Q13" s="19"/>
    </row>
    <row r="14" spans="1:18" s="6" customFormat="1" ht="17.100000000000001" customHeight="1" x14ac:dyDescent="0.2">
      <c r="A14" s="14"/>
      <c r="B14" s="89" t="s">
        <v>5</v>
      </c>
      <c r="C14" s="319"/>
      <c r="D14" s="319"/>
      <c r="E14" s="319"/>
      <c r="F14" s="320"/>
      <c r="G14" s="327">
        <f>SUM(G13:H13)</f>
        <v>0</v>
      </c>
      <c r="H14" s="327"/>
      <c r="I14" s="310">
        <f>SUM(I13:J13)</f>
        <v>2743</v>
      </c>
      <c r="J14" s="310"/>
      <c r="K14" s="349">
        <f>SUM(K13:M13)</f>
        <v>132</v>
      </c>
      <c r="L14" s="350"/>
      <c r="M14" s="351"/>
      <c r="N14" s="19"/>
      <c r="O14" s="19"/>
      <c r="P14" s="19"/>
      <c r="Q14" s="19"/>
    </row>
    <row r="15" spans="1:18" s="6" customFormat="1" ht="17.100000000000001" customHeight="1" x14ac:dyDescent="0.2">
      <c r="A15" s="91" t="s">
        <v>82</v>
      </c>
      <c r="B15" s="89" t="s">
        <v>5</v>
      </c>
      <c r="C15" s="175"/>
      <c r="D15" s="175"/>
      <c r="E15" s="175"/>
      <c r="F15" s="175"/>
      <c r="G15" s="177"/>
      <c r="H15" s="177"/>
      <c r="I15" s="179">
        <f>742+336</f>
        <v>1078</v>
      </c>
      <c r="J15" s="179">
        <v>1354</v>
      </c>
      <c r="K15" s="179"/>
      <c r="L15" s="179"/>
      <c r="M15" s="179"/>
      <c r="N15" s="19"/>
      <c r="O15" s="19"/>
      <c r="P15" s="34"/>
      <c r="Q15" s="19"/>
      <c r="R15" s="19"/>
    </row>
    <row r="16" spans="1:18" s="6" customFormat="1" ht="17.100000000000001" customHeight="1" x14ac:dyDescent="0.2">
      <c r="A16" s="14"/>
      <c r="B16" s="89" t="s">
        <v>5</v>
      </c>
      <c r="C16" s="319"/>
      <c r="D16" s="319"/>
      <c r="E16" s="319">
        <f>E15+F15</f>
        <v>0</v>
      </c>
      <c r="F16" s="320"/>
      <c r="G16" s="327">
        <f>SUM(G15:H15)</f>
        <v>0</v>
      </c>
      <c r="H16" s="327"/>
      <c r="I16" s="310">
        <f>SUM(I15:J15)</f>
        <v>2432</v>
      </c>
      <c r="J16" s="310"/>
      <c r="K16" s="349">
        <f>SUM(K15:M15)</f>
        <v>0</v>
      </c>
      <c r="L16" s="350"/>
      <c r="M16" s="351"/>
      <c r="N16" s="19"/>
      <c r="O16" s="19"/>
      <c r="P16" s="19"/>
      <c r="Q16" s="19"/>
      <c r="R16" s="19"/>
    </row>
    <row r="17" spans="1:19" s="6" customFormat="1" ht="17.100000000000001" customHeight="1" x14ac:dyDescent="0.2">
      <c r="A17" s="91" t="s">
        <v>84</v>
      </c>
      <c r="B17" s="89" t="s">
        <v>5</v>
      </c>
      <c r="C17" s="175"/>
      <c r="D17" s="175"/>
      <c r="E17" s="175"/>
      <c r="F17" s="175"/>
      <c r="G17" s="177"/>
      <c r="H17" s="177"/>
      <c r="I17" s="179">
        <v>590</v>
      </c>
      <c r="J17" s="179">
        <v>771</v>
      </c>
      <c r="K17" s="179"/>
      <c r="L17" s="179"/>
      <c r="M17" s="179"/>
      <c r="N17" s="19"/>
      <c r="O17" s="19"/>
      <c r="P17" s="19"/>
      <c r="Q17" s="19"/>
    </row>
    <row r="18" spans="1:19" s="6" customFormat="1" ht="17.100000000000001" customHeight="1" x14ac:dyDescent="0.2">
      <c r="A18" s="90"/>
      <c r="B18" s="89" t="s">
        <v>5</v>
      </c>
      <c r="C18" s="319"/>
      <c r="D18" s="319"/>
      <c r="E18" s="319">
        <f>E17+F17</f>
        <v>0</v>
      </c>
      <c r="F18" s="320"/>
      <c r="G18" s="327">
        <f>SUM(G17:H17)</f>
        <v>0</v>
      </c>
      <c r="H18" s="327"/>
      <c r="I18" s="310">
        <f>SUM(I17:J17)</f>
        <v>1361</v>
      </c>
      <c r="J18" s="310"/>
      <c r="K18" s="349">
        <f>SUM(K17:M17)</f>
        <v>0</v>
      </c>
      <c r="L18" s="350"/>
      <c r="M18" s="351"/>
      <c r="N18" s="19"/>
      <c r="O18" s="19"/>
      <c r="P18" s="19"/>
      <c r="Q18" s="19"/>
    </row>
    <row r="19" spans="1:19" s="6" customFormat="1" ht="17.100000000000001" customHeight="1" x14ac:dyDescent="0.2">
      <c r="A19" s="91" t="s">
        <v>85</v>
      </c>
      <c r="B19" s="89" t="s">
        <v>5</v>
      </c>
      <c r="C19" s="176"/>
      <c r="D19" s="176"/>
      <c r="E19" s="176"/>
      <c r="F19" s="176"/>
      <c r="G19" s="110"/>
      <c r="H19" s="177"/>
      <c r="I19" s="42">
        <v>1631</v>
      </c>
      <c r="J19" s="179">
        <v>1688</v>
      </c>
      <c r="K19" s="42">
        <v>188</v>
      </c>
      <c r="L19" s="179"/>
      <c r="M19" s="179"/>
      <c r="N19" s="19"/>
      <c r="O19" s="19"/>
      <c r="P19" s="19"/>
      <c r="Q19" s="19"/>
    </row>
    <row r="20" spans="1:19" s="6" customFormat="1" ht="17.100000000000001" customHeight="1" x14ac:dyDescent="0.2">
      <c r="A20" s="90"/>
      <c r="B20" s="89" t="s">
        <v>5</v>
      </c>
      <c r="C20" s="171"/>
      <c r="D20" s="172"/>
      <c r="E20" s="171"/>
      <c r="F20" s="172"/>
      <c r="G20" s="317">
        <f>SUM(G19:H19)</f>
        <v>0</v>
      </c>
      <c r="H20" s="318"/>
      <c r="I20" s="314">
        <f>SUM(I19:J19)</f>
        <v>3319</v>
      </c>
      <c r="J20" s="315"/>
      <c r="K20" s="314">
        <f>SUM(K19:M19)</f>
        <v>188</v>
      </c>
      <c r="L20" s="316"/>
      <c r="M20" s="315"/>
      <c r="N20" s="19"/>
      <c r="O20" s="19"/>
      <c r="P20" s="19"/>
      <c r="Q20" s="19"/>
      <c r="S20" s="6" t="s">
        <v>59</v>
      </c>
    </row>
    <row r="21" spans="1:19" s="6" customFormat="1" ht="17.100000000000001" customHeight="1" x14ac:dyDescent="0.2">
      <c r="A21" s="91" t="s">
        <v>86</v>
      </c>
      <c r="B21" s="182" t="s">
        <v>5</v>
      </c>
      <c r="C21" s="176"/>
      <c r="D21" s="176"/>
      <c r="E21" s="176"/>
      <c r="F21" s="176"/>
      <c r="G21" s="173">
        <v>0</v>
      </c>
      <c r="H21" s="175">
        <v>0</v>
      </c>
      <c r="I21" s="174">
        <v>2190</v>
      </c>
      <c r="J21" s="178">
        <v>1797</v>
      </c>
      <c r="K21" s="174"/>
      <c r="L21" s="178"/>
      <c r="M21" s="178"/>
      <c r="N21" s="19"/>
      <c r="O21" s="19"/>
      <c r="P21" s="19"/>
      <c r="Q21" s="19"/>
    </row>
    <row r="22" spans="1:19" s="6" customFormat="1" ht="17.100000000000001" customHeight="1" x14ac:dyDescent="0.2">
      <c r="A22" s="14"/>
      <c r="B22" s="182" t="s">
        <v>5</v>
      </c>
      <c r="C22" s="320"/>
      <c r="D22" s="320"/>
      <c r="E22" s="320"/>
      <c r="F22" s="320"/>
      <c r="G22" s="322">
        <f>SUM(G21:H21)</f>
        <v>0</v>
      </c>
      <c r="H22" s="318"/>
      <c r="I22" s="316">
        <f>SUM(I21:J21)</f>
        <v>3987</v>
      </c>
      <c r="J22" s="315"/>
      <c r="K22" s="314">
        <f>SUM(K21:M21)</f>
        <v>0</v>
      </c>
      <c r="L22" s="316"/>
      <c r="M22" s="315"/>
      <c r="N22" s="19"/>
      <c r="O22" s="19"/>
      <c r="P22" s="19"/>
      <c r="Q22" s="19"/>
    </row>
    <row r="23" spans="1:19" s="6" customFormat="1" ht="17.100000000000001" customHeight="1" x14ac:dyDescent="0.2">
      <c r="A23" s="91" t="s">
        <v>78</v>
      </c>
      <c r="B23" s="89" t="s">
        <v>5</v>
      </c>
      <c r="C23" s="113"/>
      <c r="D23" s="113"/>
      <c r="E23" s="113"/>
      <c r="F23" s="113"/>
      <c r="G23" s="175"/>
      <c r="H23" s="175"/>
      <c r="I23" s="178">
        <v>2115</v>
      </c>
      <c r="J23" s="178">
        <v>2319</v>
      </c>
      <c r="K23" s="178"/>
      <c r="L23" s="178"/>
      <c r="M23" s="178"/>
      <c r="N23" s="19"/>
      <c r="O23" s="19"/>
      <c r="P23" s="19"/>
      <c r="Q23" s="19"/>
    </row>
    <row r="24" spans="1:19" s="6" customFormat="1" ht="17.100000000000001" customHeight="1" x14ac:dyDescent="0.2">
      <c r="A24" s="14"/>
      <c r="B24" s="89" t="s">
        <v>5</v>
      </c>
      <c r="C24" s="323"/>
      <c r="D24" s="324"/>
      <c r="E24" s="323"/>
      <c r="F24" s="324"/>
      <c r="G24" s="317">
        <f>SUM(G23:H23)</f>
        <v>0</v>
      </c>
      <c r="H24" s="318"/>
      <c r="I24" s="314">
        <f>SUM(I23:J23)</f>
        <v>4434</v>
      </c>
      <c r="J24" s="315"/>
      <c r="K24" s="314">
        <f>SUM(K23:M23)</f>
        <v>0</v>
      </c>
      <c r="L24" s="316"/>
      <c r="M24" s="315"/>
      <c r="N24" s="19"/>
      <c r="O24" s="19"/>
      <c r="P24" s="19"/>
      <c r="Q24" s="19"/>
    </row>
    <row r="25" spans="1:19" s="6" customFormat="1" ht="17.100000000000001" customHeight="1" x14ac:dyDescent="0.2">
      <c r="A25" s="91" t="s">
        <v>88</v>
      </c>
      <c r="B25" s="89" t="s">
        <v>5</v>
      </c>
      <c r="C25" s="113"/>
      <c r="D25" s="113"/>
      <c r="E25" s="113"/>
      <c r="F25" s="113"/>
      <c r="G25" s="175"/>
      <c r="H25" s="175"/>
      <c r="I25" s="178">
        <f>907+192</f>
        <v>1099</v>
      </c>
      <c r="J25" s="178">
        <f>995+138</f>
        <v>1133</v>
      </c>
      <c r="K25" s="178"/>
      <c r="L25" s="178"/>
      <c r="M25" s="178"/>
      <c r="N25" s="19"/>
      <c r="O25" s="19"/>
      <c r="P25" s="19"/>
      <c r="Q25" s="19"/>
    </row>
    <row r="26" spans="1:19" s="6" customFormat="1" ht="17.100000000000001" customHeight="1" x14ac:dyDescent="0.2">
      <c r="A26" s="14"/>
      <c r="B26" s="89" t="s">
        <v>5</v>
      </c>
      <c r="C26" s="323"/>
      <c r="D26" s="324"/>
      <c r="E26" s="323"/>
      <c r="F26" s="324"/>
      <c r="G26" s="317">
        <f>SUM(G25:H25)</f>
        <v>0</v>
      </c>
      <c r="H26" s="318"/>
      <c r="I26" s="314">
        <f>SUM(I25:J25)</f>
        <v>2232</v>
      </c>
      <c r="J26" s="315"/>
      <c r="K26" s="314">
        <f>SUM(K25:M25)</f>
        <v>0</v>
      </c>
      <c r="L26" s="316"/>
      <c r="M26" s="315"/>
      <c r="N26" s="19"/>
      <c r="O26" s="19"/>
      <c r="P26" s="19"/>
      <c r="Q26" s="19"/>
    </row>
    <row r="27" spans="1:19" s="6" customFormat="1" ht="17.100000000000001" customHeight="1" x14ac:dyDescent="0.2">
      <c r="A27" s="91" t="s">
        <v>89</v>
      </c>
      <c r="B27" s="89" t="s">
        <v>5</v>
      </c>
      <c r="C27" s="113"/>
      <c r="D27" s="113"/>
      <c r="E27" s="113"/>
      <c r="F27" s="113"/>
      <c r="G27" s="175"/>
      <c r="H27" s="175"/>
      <c r="I27" s="178">
        <f>1086+540</f>
        <v>1626</v>
      </c>
      <c r="J27" s="178">
        <v>736</v>
      </c>
      <c r="K27" s="178"/>
      <c r="L27" s="178"/>
      <c r="M27" s="178"/>
      <c r="N27" s="19"/>
      <c r="O27" s="19"/>
      <c r="P27" s="19"/>
      <c r="Q27" s="19"/>
    </row>
    <row r="28" spans="1:19" s="6" customFormat="1" ht="17.100000000000001" customHeight="1" x14ac:dyDescent="0.2">
      <c r="A28" s="14"/>
      <c r="B28" s="89" t="s">
        <v>5</v>
      </c>
      <c r="C28" s="323"/>
      <c r="D28" s="324"/>
      <c r="E28" s="323"/>
      <c r="F28" s="324"/>
      <c r="G28" s="317">
        <f>SUM(G27:H27)</f>
        <v>0</v>
      </c>
      <c r="H28" s="318"/>
      <c r="I28" s="314">
        <f>SUM(I27:J27)</f>
        <v>2362</v>
      </c>
      <c r="J28" s="315"/>
      <c r="K28" s="314">
        <f>SUM(K27:M27)</f>
        <v>0</v>
      </c>
      <c r="L28" s="316"/>
      <c r="M28" s="315"/>
      <c r="N28" s="19"/>
      <c r="O28" s="19"/>
      <c r="P28" s="19"/>
      <c r="Q28" s="19"/>
    </row>
    <row r="29" spans="1:19" s="6" customFormat="1" ht="17.100000000000001" customHeight="1" x14ac:dyDescent="0.2">
      <c r="A29" s="91" t="s">
        <v>104</v>
      </c>
      <c r="B29" s="89" t="s">
        <v>5</v>
      </c>
      <c r="C29" s="113"/>
      <c r="D29" s="113"/>
      <c r="E29" s="113"/>
      <c r="F29" s="113"/>
      <c r="G29" s="175"/>
      <c r="H29" s="175"/>
      <c r="I29" s="192"/>
      <c r="J29" s="192"/>
      <c r="K29" s="178"/>
      <c r="L29" s="178"/>
      <c r="M29" s="178"/>
      <c r="N29" s="19"/>
      <c r="O29" s="19"/>
      <c r="P29" s="19"/>
      <c r="Q29" s="19"/>
    </row>
    <row r="30" spans="1:19" s="6" customFormat="1" ht="17.100000000000001" customHeight="1" x14ac:dyDescent="0.2">
      <c r="A30" s="14"/>
      <c r="B30" s="89" t="s">
        <v>5</v>
      </c>
      <c r="C30" s="323"/>
      <c r="D30" s="324"/>
      <c r="E30" s="323"/>
      <c r="F30" s="324"/>
      <c r="G30" s="317">
        <f>SUM(G29:H29)</f>
        <v>0</v>
      </c>
      <c r="H30" s="318"/>
      <c r="I30" s="328"/>
      <c r="J30" s="329"/>
      <c r="K30" s="314">
        <f>SUM(K29:M29)</f>
        <v>0</v>
      </c>
      <c r="L30" s="316"/>
      <c r="M30" s="315"/>
      <c r="N30" s="19"/>
      <c r="O30" s="19"/>
      <c r="P30" s="19"/>
      <c r="Q30" s="19"/>
    </row>
    <row r="31" spans="1:19" s="6" customFormat="1" ht="17.100000000000001" customHeight="1" x14ac:dyDescent="0.2">
      <c r="A31" s="307" t="s">
        <v>1</v>
      </c>
      <c r="B31" s="89" t="s">
        <v>5</v>
      </c>
      <c r="C31" s="175"/>
      <c r="D31" s="175"/>
      <c r="E31" s="175"/>
      <c r="F31" s="175"/>
      <c r="G31" s="175"/>
      <c r="H31" s="175"/>
      <c r="I31" s="178">
        <f>I5+I7+I9+I15+I17+I21+I23+I19+I13+I25+I27+I11</f>
        <v>20657</v>
      </c>
      <c r="J31" s="178">
        <f>J5+J7+J9+J15+J17+J21+J23+J19+J13+J25+J27+J11</f>
        <v>18037</v>
      </c>
      <c r="K31" s="178">
        <f>K5+K7+K9+K15+K17+K21+K23+K19+K13+K25+K27+K11+K29</f>
        <v>320</v>
      </c>
      <c r="L31" s="178">
        <f t="shared" ref="L31:M31" si="0">L5+L7+L9+L15+L17+L21+L23+L19+L13+L25+L27+L11+L29</f>
        <v>0</v>
      </c>
      <c r="M31" s="178">
        <f t="shared" si="0"/>
        <v>0</v>
      </c>
      <c r="N31" s="19"/>
      <c r="O31" s="19"/>
      <c r="P31" s="19"/>
      <c r="Q31" s="19"/>
    </row>
    <row r="32" spans="1:19" s="6" customFormat="1" ht="17.100000000000001" customHeight="1" x14ac:dyDescent="0.2">
      <c r="A32" s="308"/>
      <c r="B32" s="182" t="s">
        <v>56</v>
      </c>
      <c r="C32" s="319"/>
      <c r="D32" s="319"/>
      <c r="E32" s="319"/>
      <c r="F32" s="319"/>
      <c r="G32" s="319"/>
      <c r="H32" s="319"/>
      <c r="I32" s="312">
        <f>SUM(I31:J31)</f>
        <v>38694</v>
      </c>
      <c r="J32" s="312"/>
      <c r="K32" s="314">
        <f>SUM(K31:M31)</f>
        <v>320</v>
      </c>
      <c r="L32" s="316"/>
      <c r="M32" s="315"/>
      <c r="N32" s="19"/>
      <c r="O32" s="34"/>
      <c r="P32" s="19"/>
      <c r="Q32" s="19"/>
    </row>
    <row r="33" spans="1:17" s="6" customFormat="1" ht="17.100000000000001" customHeight="1" x14ac:dyDescent="0.2">
      <c r="A33" s="309"/>
      <c r="B33" s="29" t="s">
        <v>6</v>
      </c>
      <c r="C33" s="313"/>
      <c r="D33" s="313"/>
      <c r="E33" s="313"/>
      <c r="F33" s="313"/>
      <c r="G33" s="313"/>
      <c r="H33" s="313"/>
      <c r="I33" s="313">
        <f>I32/36</f>
        <v>1074.8333333333333</v>
      </c>
      <c r="J33" s="313"/>
      <c r="K33" s="352">
        <f>K32/12</f>
        <v>26.666666666666668</v>
      </c>
      <c r="L33" s="353"/>
      <c r="M33" s="354"/>
      <c r="N33" s="19"/>
      <c r="O33" s="19"/>
      <c r="P33" s="19"/>
      <c r="Q33" s="19"/>
    </row>
    <row r="34" spans="1:17" s="6" customForma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9"/>
      <c r="O34" s="19"/>
      <c r="P34" s="19"/>
      <c r="Q34" s="19"/>
    </row>
    <row r="35" spans="1:17" ht="18.75" x14ac:dyDescent="0.2">
      <c r="A35" s="1"/>
      <c r="N35" s="3"/>
      <c r="O35" s="3"/>
      <c r="P35" s="3"/>
      <c r="Q35" s="3"/>
    </row>
    <row r="36" spans="1:17" x14ac:dyDescent="0.2">
      <c r="N36" s="3"/>
      <c r="O36" s="3"/>
      <c r="P36" s="3"/>
      <c r="Q36" s="3"/>
    </row>
    <row r="37" spans="1:17" x14ac:dyDescent="0.2">
      <c r="N37" s="3"/>
      <c r="O37" s="3"/>
      <c r="P37" s="3"/>
      <c r="Q37" s="3"/>
    </row>
    <row r="38" spans="1:17" x14ac:dyDescent="0.2">
      <c r="N38" s="3"/>
      <c r="O38" s="3"/>
      <c r="P38" s="3"/>
      <c r="Q38" s="3"/>
    </row>
    <row r="39" spans="1:17" x14ac:dyDescent="0.2">
      <c r="N39" s="3"/>
      <c r="O39" s="3"/>
      <c r="P39" s="3"/>
      <c r="Q39" s="3"/>
    </row>
    <row r="40" spans="1:17" x14ac:dyDescent="0.2">
      <c r="N40" s="3"/>
      <c r="O40" s="3"/>
      <c r="P40" s="3"/>
      <c r="Q40" s="3"/>
    </row>
    <row r="41" spans="1:17" x14ac:dyDescent="0.2">
      <c r="N41" s="3"/>
      <c r="O41" s="3"/>
      <c r="P41" s="3"/>
      <c r="Q41" s="3"/>
    </row>
  </sheetData>
  <mergeCells count="83">
    <mergeCell ref="K28:M28"/>
    <mergeCell ref="K30:M30"/>
    <mergeCell ref="K32:M32"/>
    <mergeCell ref="K33:M33"/>
    <mergeCell ref="K16:M16"/>
    <mergeCell ref="K18:M18"/>
    <mergeCell ref="K20:M20"/>
    <mergeCell ref="K22:M22"/>
    <mergeCell ref="K24:M24"/>
    <mergeCell ref="K26:M26"/>
    <mergeCell ref="C33:D33"/>
    <mergeCell ref="E33:F33"/>
    <mergeCell ref="G33:H33"/>
    <mergeCell ref="I33:J33"/>
    <mergeCell ref="K3:M3"/>
    <mergeCell ref="K6:M6"/>
    <mergeCell ref="K8:M8"/>
    <mergeCell ref="K10:M10"/>
    <mergeCell ref="K14:M14"/>
    <mergeCell ref="C30:D30"/>
    <mergeCell ref="E30:F30"/>
    <mergeCell ref="G30:H30"/>
    <mergeCell ref="I30:J30"/>
    <mergeCell ref="C32:D32"/>
    <mergeCell ref="E32:F32"/>
    <mergeCell ref="G32:H32"/>
    <mergeCell ref="C24:D24"/>
    <mergeCell ref="E24:F24"/>
    <mergeCell ref="G24:H24"/>
    <mergeCell ref="I24:J24"/>
    <mergeCell ref="I32:J32"/>
    <mergeCell ref="C26:D26"/>
    <mergeCell ref="E26:F26"/>
    <mergeCell ref="G26:H26"/>
    <mergeCell ref="I26:J26"/>
    <mergeCell ref="C28:D28"/>
    <mergeCell ref="E28:F28"/>
    <mergeCell ref="G28:H28"/>
    <mergeCell ref="I28:J28"/>
    <mergeCell ref="G20:H20"/>
    <mergeCell ref="I20:J20"/>
    <mergeCell ref="C22:D22"/>
    <mergeCell ref="E22:F22"/>
    <mergeCell ref="G22:H22"/>
    <mergeCell ref="I22:J22"/>
    <mergeCell ref="C16:D16"/>
    <mergeCell ref="E16:F16"/>
    <mergeCell ref="G16:H16"/>
    <mergeCell ref="I16:J16"/>
    <mergeCell ref="C18:D18"/>
    <mergeCell ref="E18:F18"/>
    <mergeCell ref="G18:H18"/>
    <mergeCell ref="I18:J18"/>
    <mergeCell ref="C12:D12"/>
    <mergeCell ref="E12:F12"/>
    <mergeCell ref="G12:H12"/>
    <mergeCell ref="I12:J12"/>
    <mergeCell ref="C14:D14"/>
    <mergeCell ref="E14:F14"/>
    <mergeCell ref="G14:H14"/>
    <mergeCell ref="I14:J14"/>
    <mergeCell ref="G8:H8"/>
    <mergeCell ref="I8:J8"/>
    <mergeCell ref="C10:D10"/>
    <mergeCell ref="E10:F10"/>
    <mergeCell ref="G10:H10"/>
    <mergeCell ref="I10:J10"/>
    <mergeCell ref="A31:A33"/>
    <mergeCell ref="A1:L1"/>
    <mergeCell ref="A2:L2"/>
    <mergeCell ref="A3:A4"/>
    <mergeCell ref="B3:B4"/>
    <mergeCell ref="C3:D3"/>
    <mergeCell ref="E3:F3"/>
    <mergeCell ref="G3:H3"/>
    <mergeCell ref="I3:J3"/>
    <mergeCell ref="K12:L12"/>
    <mergeCell ref="C6:D6"/>
    <mergeCell ref="E6:F6"/>
    <mergeCell ref="G6:H6"/>
    <mergeCell ref="I6:J6"/>
    <mergeCell ref="C8:D8"/>
    <mergeCell ref="E8:F8"/>
  </mergeCells>
  <pageMargins left="0.75" right="0.19" top="0.17" bottom="0.3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28" sqref="I28"/>
    </sheetView>
  </sheetViews>
  <sheetFormatPr defaultRowHeight="14.25" x14ac:dyDescent="0.2"/>
  <cols>
    <col min="1" max="1" width="21" style="102" customWidth="1"/>
  </cols>
  <sheetData>
    <row r="1" spans="1:12" ht="21" x14ac:dyDescent="0.35">
      <c r="A1" s="235" t="s">
        <v>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7.100000000000001" customHeight="1" x14ac:dyDescent="0.2">
      <c r="A2" s="361" t="s">
        <v>100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7.100000000000001" customHeight="1" x14ac:dyDescent="0.2">
      <c r="A3" s="362" t="s">
        <v>103</v>
      </c>
      <c r="B3" s="362" t="s">
        <v>3</v>
      </c>
      <c r="C3" s="362" t="s">
        <v>26</v>
      </c>
      <c r="D3" s="362"/>
      <c r="E3" s="362" t="s">
        <v>27</v>
      </c>
      <c r="F3" s="362"/>
      <c r="G3" s="362" t="s">
        <v>28</v>
      </c>
      <c r="H3" s="362"/>
      <c r="I3" s="362" t="s">
        <v>29</v>
      </c>
      <c r="J3" s="362"/>
      <c r="K3" s="362" t="s">
        <v>76</v>
      </c>
      <c r="L3" s="362"/>
    </row>
    <row r="4" spans="1:12" ht="17.100000000000001" customHeight="1" x14ac:dyDescent="0.2">
      <c r="A4" s="362"/>
      <c r="B4" s="362"/>
      <c r="C4" s="94" t="s">
        <v>43</v>
      </c>
      <c r="D4" s="94" t="s">
        <v>33</v>
      </c>
      <c r="E4" s="94" t="s">
        <v>35</v>
      </c>
      <c r="F4" s="94" t="s">
        <v>36</v>
      </c>
      <c r="G4" s="94" t="s">
        <v>23</v>
      </c>
      <c r="H4" s="94" t="s">
        <v>24</v>
      </c>
      <c r="I4" s="94" t="s">
        <v>38</v>
      </c>
      <c r="J4" s="94" t="s">
        <v>39</v>
      </c>
      <c r="K4" s="94" t="s">
        <v>71</v>
      </c>
      <c r="L4" s="94" t="s">
        <v>72</v>
      </c>
    </row>
    <row r="5" spans="1:12" ht="17.100000000000001" customHeight="1" x14ac:dyDescent="0.2">
      <c r="A5" s="48" t="s">
        <v>77</v>
      </c>
      <c r="B5" s="95" t="s">
        <v>5</v>
      </c>
      <c r="C5" s="95" t="s">
        <v>8</v>
      </c>
      <c r="D5" s="95" t="s">
        <v>8</v>
      </c>
      <c r="E5" s="96" t="s">
        <v>8</v>
      </c>
      <c r="F5" s="96" t="s">
        <v>8</v>
      </c>
      <c r="G5" s="95" t="s">
        <v>8</v>
      </c>
      <c r="H5" s="95" t="s">
        <v>8</v>
      </c>
      <c r="I5" s="95"/>
      <c r="J5" s="95"/>
      <c r="K5" s="95"/>
      <c r="L5" s="95"/>
    </row>
    <row r="6" spans="1:12" ht="17.100000000000001" customHeight="1" x14ac:dyDescent="0.2">
      <c r="A6" s="99"/>
      <c r="B6" s="96" t="s">
        <v>5</v>
      </c>
      <c r="C6" s="356" t="s">
        <v>8</v>
      </c>
      <c r="D6" s="356"/>
      <c r="E6" s="356" t="s">
        <v>8</v>
      </c>
      <c r="F6" s="356"/>
      <c r="G6" s="356"/>
      <c r="H6" s="356"/>
      <c r="I6" s="356"/>
      <c r="J6" s="356"/>
      <c r="K6" s="356"/>
      <c r="L6" s="356"/>
    </row>
    <row r="7" spans="1:12" ht="17.100000000000001" customHeight="1" x14ac:dyDescent="0.2">
      <c r="A7" s="100"/>
      <c r="B7" s="96" t="s">
        <v>6</v>
      </c>
      <c r="C7" s="356" t="s">
        <v>8</v>
      </c>
      <c r="D7" s="356"/>
      <c r="E7" s="356" t="s">
        <v>8</v>
      </c>
      <c r="F7" s="356"/>
      <c r="G7" s="356"/>
      <c r="H7" s="356"/>
      <c r="I7" s="356"/>
      <c r="J7" s="356"/>
      <c r="K7" s="356"/>
      <c r="L7" s="356"/>
    </row>
    <row r="8" spans="1:12" ht="17.100000000000001" customHeight="1" x14ac:dyDescent="0.2">
      <c r="A8" s="47" t="s">
        <v>14</v>
      </c>
      <c r="B8" s="97" t="s">
        <v>41</v>
      </c>
      <c r="C8" s="357" t="s">
        <v>8</v>
      </c>
      <c r="D8" s="357"/>
      <c r="E8" s="357" t="s">
        <v>8</v>
      </c>
      <c r="F8" s="357"/>
      <c r="G8" s="357"/>
      <c r="H8" s="357"/>
      <c r="I8" s="357"/>
      <c r="J8" s="357"/>
      <c r="K8" s="357"/>
      <c r="L8" s="357"/>
    </row>
    <row r="9" spans="1:12" ht="17.100000000000001" customHeight="1" x14ac:dyDescent="0.2">
      <c r="A9" s="48" t="s">
        <v>78</v>
      </c>
      <c r="B9" s="95" t="s">
        <v>5</v>
      </c>
      <c r="C9" s="95" t="s">
        <v>8</v>
      </c>
      <c r="D9" s="95" t="s">
        <v>8</v>
      </c>
      <c r="E9" s="96" t="s">
        <v>8</v>
      </c>
      <c r="F9" s="96" t="s">
        <v>8</v>
      </c>
      <c r="G9" s="95" t="s">
        <v>8</v>
      </c>
      <c r="H9" s="95" t="s">
        <v>8</v>
      </c>
      <c r="I9" s="95"/>
      <c r="J9" s="95"/>
      <c r="K9" s="95"/>
      <c r="L9" s="95"/>
    </row>
    <row r="10" spans="1:12" ht="17.100000000000001" customHeight="1" x14ac:dyDescent="0.2">
      <c r="A10" s="99"/>
      <c r="B10" s="96" t="s">
        <v>5</v>
      </c>
      <c r="C10" s="356" t="s">
        <v>8</v>
      </c>
      <c r="D10" s="356"/>
      <c r="E10" s="356" t="s">
        <v>8</v>
      </c>
      <c r="F10" s="356"/>
      <c r="G10" s="356"/>
      <c r="H10" s="356"/>
      <c r="I10" s="356"/>
      <c r="J10" s="356"/>
      <c r="K10" s="356"/>
      <c r="L10" s="356"/>
    </row>
    <row r="11" spans="1:12" ht="17.100000000000001" customHeight="1" x14ac:dyDescent="0.2">
      <c r="A11" s="100"/>
      <c r="B11" s="96" t="s">
        <v>6</v>
      </c>
      <c r="C11" s="356" t="s">
        <v>8</v>
      </c>
      <c r="D11" s="356"/>
      <c r="E11" s="356" t="s">
        <v>8</v>
      </c>
      <c r="F11" s="356"/>
      <c r="G11" s="356"/>
      <c r="H11" s="356"/>
      <c r="I11" s="356"/>
      <c r="J11" s="356"/>
      <c r="K11" s="356"/>
      <c r="L11" s="356"/>
    </row>
    <row r="12" spans="1:12" ht="17.100000000000001" customHeight="1" x14ac:dyDescent="0.2">
      <c r="A12" s="47" t="s">
        <v>14</v>
      </c>
      <c r="B12" s="97" t="s">
        <v>41</v>
      </c>
      <c r="C12" s="357" t="s">
        <v>8</v>
      </c>
      <c r="D12" s="357"/>
      <c r="E12" s="357" t="s">
        <v>8</v>
      </c>
      <c r="F12" s="357"/>
      <c r="G12" s="357"/>
      <c r="H12" s="357"/>
      <c r="I12" s="357"/>
      <c r="J12" s="357"/>
      <c r="K12" s="357"/>
      <c r="L12" s="357"/>
    </row>
    <row r="13" spans="1:12" ht="17.100000000000001" customHeight="1" x14ac:dyDescent="0.2">
      <c r="A13" s="95"/>
      <c r="B13" s="96" t="s">
        <v>5</v>
      </c>
      <c r="C13" s="96" t="s">
        <v>8</v>
      </c>
      <c r="D13" s="96" t="s">
        <v>8</v>
      </c>
      <c r="E13" s="96" t="s">
        <v>8</v>
      </c>
      <c r="F13" s="96" t="s">
        <v>8</v>
      </c>
      <c r="G13" s="96" t="s">
        <v>8</v>
      </c>
      <c r="H13" s="96" t="s">
        <v>8</v>
      </c>
      <c r="I13" s="96"/>
      <c r="J13" s="96"/>
      <c r="K13" s="96"/>
      <c r="L13" s="96"/>
    </row>
    <row r="14" spans="1:12" ht="17.100000000000001" customHeight="1" x14ac:dyDescent="0.2">
      <c r="A14" s="95" t="s">
        <v>1</v>
      </c>
      <c r="B14" s="96" t="s">
        <v>5</v>
      </c>
      <c r="C14" s="356" t="s">
        <v>8</v>
      </c>
      <c r="D14" s="356"/>
      <c r="E14" s="356" t="s">
        <v>8</v>
      </c>
      <c r="F14" s="356"/>
      <c r="G14" s="356" t="s">
        <v>8</v>
      </c>
      <c r="H14" s="356"/>
      <c r="I14" s="356"/>
      <c r="J14" s="356"/>
      <c r="K14" s="356"/>
      <c r="L14" s="356"/>
    </row>
    <row r="15" spans="1:12" ht="17.100000000000001" customHeight="1" x14ac:dyDescent="0.2">
      <c r="A15" s="95" t="s">
        <v>30</v>
      </c>
      <c r="B15" s="96"/>
      <c r="C15" s="356" t="s">
        <v>8</v>
      </c>
      <c r="D15" s="356"/>
      <c r="E15" s="356" t="s">
        <v>8</v>
      </c>
      <c r="F15" s="356"/>
      <c r="G15" s="356" t="s">
        <v>8</v>
      </c>
      <c r="H15" s="356"/>
      <c r="I15" s="356"/>
      <c r="J15" s="356"/>
      <c r="K15" s="356"/>
      <c r="L15" s="356"/>
    </row>
    <row r="16" spans="1:12" ht="17.100000000000001" customHeight="1" x14ac:dyDescent="0.2">
      <c r="A16" s="101" t="s">
        <v>42</v>
      </c>
      <c r="B16" s="101"/>
      <c r="C16" s="355" t="s">
        <v>8</v>
      </c>
      <c r="D16" s="355"/>
      <c r="E16" s="360" t="s">
        <v>8</v>
      </c>
      <c r="F16" s="360"/>
      <c r="G16" s="355" t="s">
        <v>8</v>
      </c>
      <c r="H16" s="355"/>
      <c r="I16" s="355"/>
      <c r="J16" s="355"/>
      <c r="K16" s="355"/>
      <c r="L16" s="355"/>
    </row>
    <row r="17" spans="1:6" ht="17.100000000000001" customHeight="1" x14ac:dyDescent="0.2">
      <c r="A17" s="358" t="s">
        <v>44</v>
      </c>
      <c r="B17" s="359"/>
      <c r="C17" s="359"/>
      <c r="D17" s="359"/>
      <c r="E17" s="359"/>
      <c r="F17" s="359"/>
    </row>
  </sheetData>
  <mergeCells count="55">
    <mergeCell ref="A1:L1"/>
    <mergeCell ref="A2:L2"/>
    <mergeCell ref="A3:A4"/>
    <mergeCell ref="B3:B4"/>
    <mergeCell ref="C3:D3"/>
    <mergeCell ref="E3:F3"/>
    <mergeCell ref="G3:H3"/>
    <mergeCell ref="I3:J3"/>
    <mergeCell ref="K3:L3"/>
    <mergeCell ref="C6:D6"/>
    <mergeCell ref="E6:F6"/>
    <mergeCell ref="G6:H6"/>
    <mergeCell ref="I6:J6"/>
    <mergeCell ref="C7:D7"/>
    <mergeCell ref="E7:F7"/>
    <mergeCell ref="G7:H7"/>
    <mergeCell ref="I7:J7"/>
    <mergeCell ref="C11:D11"/>
    <mergeCell ref="E11:F11"/>
    <mergeCell ref="G11:H11"/>
    <mergeCell ref="I11:J11"/>
    <mergeCell ref="C12:D12"/>
    <mergeCell ref="E12:F12"/>
    <mergeCell ref="G12:H12"/>
    <mergeCell ref="I12:J12"/>
    <mergeCell ref="C8:D8"/>
    <mergeCell ref="E8:F8"/>
    <mergeCell ref="G8:H8"/>
    <mergeCell ref="I8:J8"/>
    <mergeCell ref="C10:D10"/>
    <mergeCell ref="E10:F10"/>
    <mergeCell ref="G10:H10"/>
    <mergeCell ref="I10:J10"/>
    <mergeCell ref="A17:F17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K16:L16"/>
    <mergeCell ref="K14:L14"/>
    <mergeCell ref="K11:L11"/>
    <mergeCell ref="K12:L12"/>
    <mergeCell ref="K6:L6"/>
    <mergeCell ref="K7:L7"/>
    <mergeCell ref="K8:L8"/>
    <mergeCell ref="K10:L10"/>
    <mergeCell ref="K15:L15"/>
  </mergeCells>
  <pageMargins left="0.7" right="0.26" top="0.22" bottom="0.18" header="0.15" footer="0.16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P8" sqref="P8"/>
    </sheetView>
  </sheetViews>
  <sheetFormatPr defaultRowHeight="14.25" x14ac:dyDescent="0.2"/>
  <cols>
    <col min="1" max="1" width="25.375" customWidth="1"/>
    <col min="2" max="2" width="13.75" customWidth="1"/>
    <col min="3" max="10" width="0" hidden="1" customWidth="1"/>
    <col min="11" max="12" width="20.625" customWidth="1"/>
  </cols>
  <sheetData>
    <row r="1" spans="1:12" ht="21" x14ac:dyDescent="0.35">
      <c r="A1" s="235" t="s">
        <v>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7.100000000000001" customHeight="1" x14ac:dyDescent="0.2">
      <c r="A2" s="361" t="s">
        <v>125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7.100000000000001" customHeight="1" x14ac:dyDescent="0.2">
      <c r="A3" s="362" t="s">
        <v>103</v>
      </c>
      <c r="B3" s="362" t="s">
        <v>3</v>
      </c>
      <c r="C3" s="362" t="s">
        <v>26</v>
      </c>
      <c r="D3" s="362"/>
      <c r="E3" s="362" t="s">
        <v>27</v>
      </c>
      <c r="F3" s="362"/>
      <c r="G3" s="362" t="s">
        <v>28</v>
      </c>
      <c r="H3" s="362"/>
      <c r="I3" s="362" t="s">
        <v>29</v>
      </c>
      <c r="J3" s="362"/>
      <c r="K3" s="362" t="s">
        <v>118</v>
      </c>
      <c r="L3" s="362"/>
    </row>
    <row r="4" spans="1:12" ht="17.100000000000001" customHeight="1" x14ac:dyDescent="0.2">
      <c r="A4" s="362"/>
      <c r="B4" s="362"/>
      <c r="C4" s="145" t="s">
        <v>43</v>
      </c>
      <c r="D4" s="145" t="s">
        <v>33</v>
      </c>
      <c r="E4" s="145" t="s">
        <v>35</v>
      </c>
      <c r="F4" s="145" t="s">
        <v>36</v>
      </c>
      <c r="G4" s="145" t="s">
        <v>23</v>
      </c>
      <c r="H4" s="145" t="s">
        <v>24</v>
      </c>
      <c r="I4" s="145" t="s">
        <v>38</v>
      </c>
      <c r="J4" s="145" t="s">
        <v>39</v>
      </c>
      <c r="K4" s="145" t="s">
        <v>114</v>
      </c>
      <c r="L4" s="145" t="s">
        <v>115</v>
      </c>
    </row>
    <row r="5" spans="1:12" ht="17.100000000000001" customHeight="1" x14ac:dyDescent="0.2">
      <c r="A5" s="48" t="s">
        <v>77</v>
      </c>
      <c r="B5" s="144" t="s">
        <v>5</v>
      </c>
      <c r="C5" s="144" t="s">
        <v>8</v>
      </c>
      <c r="D5" s="144" t="s">
        <v>8</v>
      </c>
      <c r="E5" s="140" t="s">
        <v>8</v>
      </c>
      <c r="F5" s="140" t="s">
        <v>8</v>
      </c>
      <c r="G5" s="144" t="s">
        <v>8</v>
      </c>
      <c r="H5" s="144" t="s">
        <v>8</v>
      </c>
      <c r="I5" s="144"/>
      <c r="J5" s="144"/>
      <c r="K5" s="144">
        <v>12</v>
      </c>
      <c r="L5" s="144"/>
    </row>
    <row r="6" spans="1:12" ht="17.100000000000001" customHeight="1" x14ac:dyDescent="0.2">
      <c r="A6" s="99"/>
      <c r="B6" s="140" t="s">
        <v>5</v>
      </c>
      <c r="C6" s="356" t="s">
        <v>8</v>
      </c>
      <c r="D6" s="356"/>
      <c r="E6" s="356" t="s">
        <v>8</v>
      </c>
      <c r="F6" s="356"/>
      <c r="G6" s="356"/>
      <c r="H6" s="356"/>
      <c r="I6" s="356"/>
      <c r="J6" s="356"/>
      <c r="K6" s="356">
        <f>K5+L5</f>
        <v>12</v>
      </c>
      <c r="L6" s="356"/>
    </row>
    <row r="7" spans="1:12" ht="17.100000000000001" customHeight="1" x14ac:dyDescent="0.2">
      <c r="A7" s="100"/>
      <c r="B7" s="140" t="s">
        <v>6</v>
      </c>
      <c r="C7" s="356" t="s">
        <v>8</v>
      </c>
      <c r="D7" s="356"/>
      <c r="E7" s="356" t="s">
        <v>8</v>
      </c>
      <c r="F7" s="356"/>
      <c r="G7" s="356"/>
      <c r="H7" s="356"/>
      <c r="I7" s="356"/>
      <c r="J7" s="356"/>
      <c r="K7" s="356">
        <f>K6/12</f>
        <v>1</v>
      </c>
      <c r="L7" s="356"/>
    </row>
    <row r="8" spans="1:12" ht="17.100000000000001" customHeight="1" x14ac:dyDescent="0.2">
      <c r="A8" s="47" t="s">
        <v>14</v>
      </c>
      <c r="B8" s="141" t="s">
        <v>41</v>
      </c>
      <c r="C8" s="357" t="s">
        <v>8</v>
      </c>
      <c r="D8" s="357"/>
      <c r="E8" s="357" t="s">
        <v>8</v>
      </c>
      <c r="F8" s="357"/>
      <c r="G8" s="357"/>
      <c r="H8" s="357"/>
      <c r="I8" s="357"/>
      <c r="J8" s="357"/>
      <c r="K8" s="357">
        <f>K7*1.8</f>
        <v>1.8</v>
      </c>
      <c r="L8" s="357"/>
    </row>
    <row r="9" spans="1:12" ht="17.100000000000001" hidden="1" customHeight="1" x14ac:dyDescent="0.2">
      <c r="A9" s="48" t="s">
        <v>78</v>
      </c>
      <c r="B9" s="144" t="s">
        <v>5</v>
      </c>
      <c r="C9" s="144" t="s">
        <v>8</v>
      </c>
      <c r="D9" s="144" t="s">
        <v>8</v>
      </c>
      <c r="E9" s="140" t="s">
        <v>8</v>
      </c>
      <c r="F9" s="140" t="s">
        <v>8</v>
      </c>
      <c r="G9" s="144" t="s">
        <v>8</v>
      </c>
      <c r="H9" s="144" t="s">
        <v>8</v>
      </c>
      <c r="I9" s="144"/>
      <c r="J9" s="144"/>
      <c r="K9" s="144"/>
      <c r="L9" s="144"/>
    </row>
    <row r="10" spans="1:12" ht="17.100000000000001" hidden="1" customHeight="1" x14ac:dyDescent="0.2">
      <c r="A10" s="99"/>
      <c r="B10" s="140" t="s">
        <v>5</v>
      </c>
      <c r="C10" s="356" t="s">
        <v>8</v>
      </c>
      <c r="D10" s="356"/>
      <c r="E10" s="356" t="s">
        <v>8</v>
      </c>
      <c r="F10" s="356"/>
      <c r="G10" s="356"/>
      <c r="H10" s="356"/>
      <c r="I10" s="356"/>
      <c r="J10" s="356"/>
      <c r="K10" s="356"/>
      <c r="L10" s="356"/>
    </row>
    <row r="11" spans="1:12" ht="17.100000000000001" hidden="1" customHeight="1" x14ac:dyDescent="0.2">
      <c r="A11" s="100"/>
      <c r="B11" s="140" t="s">
        <v>6</v>
      </c>
      <c r="C11" s="356" t="s">
        <v>8</v>
      </c>
      <c r="D11" s="356"/>
      <c r="E11" s="356" t="s">
        <v>8</v>
      </c>
      <c r="F11" s="356"/>
      <c r="G11" s="356"/>
      <c r="H11" s="356"/>
      <c r="I11" s="356"/>
      <c r="J11" s="356"/>
      <c r="K11" s="356"/>
      <c r="L11" s="356"/>
    </row>
    <row r="12" spans="1:12" ht="17.100000000000001" hidden="1" customHeight="1" x14ac:dyDescent="0.2">
      <c r="A12" s="47" t="s">
        <v>14</v>
      </c>
      <c r="B12" s="141" t="s">
        <v>41</v>
      </c>
      <c r="C12" s="357" t="s">
        <v>8</v>
      </c>
      <c r="D12" s="357"/>
      <c r="E12" s="357" t="s">
        <v>8</v>
      </c>
      <c r="F12" s="357"/>
      <c r="G12" s="357"/>
      <c r="H12" s="357"/>
      <c r="I12" s="357"/>
      <c r="J12" s="357"/>
      <c r="K12" s="357"/>
      <c r="L12" s="357"/>
    </row>
    <row r="13" spans="1:12" ht="17.100000000000001" customHeight="1" x14ac:dyDescent="0.2">
      <c r="A13" s="388" t="s">
        <v>1</v>
      </c>
      <c r="B13" s="140" t="s">
        <v>5</v>
      </c>
      <c r="C13" s="140" t="s">
        <v>8</v>
      </c>
      <c r="D13" s="140" t="s">
        <v>8</v>
      </c>
      <c r="E13" s="140" t="s">
        <v>8</v>
      </c>
      <c r="F13" s="140" t="s">
        <v>8</v>
      </c>
      <c r="G13" s="140" t="s">
        <v>8</v>
      </c>
      <c r="H13" s="140" t="s">
        <v>8</v>
      </c>
      <c r="I13" s="140"/>
      <c r="J13" s="140"/>
      <c r="K13" s="140">
        <f>K5+K9</f>
        <v>12</v>
      </c>
      <c r="L13" s="232">
        <f>L5+L9</f>
        <v>0</v>
      </c>
    </row>
    <row r="14" spans="1:12" ht="17.100000000000001" customHeight="1" x14ac:dyDescent="0.2">
      <c r="A14" s="389"/>
      <c r="B14" s="140" t="s">
        <v>5</v>
      </c>
      <c r="C14" s="356" t="s">
        <v>8</v>
      </c>
      <c r="D14" s="356"/>
      <c r="E14" s="356" t="s">
        <v>8</v>
      </c>
      <c r="F14" s="356"/>
      <c r="G14" s="356" t="s">
        <v>8</v>
      </c>
      <c r="H14" s="356"/>
      <c r="I14" s="356"/>
      <c r="J14" s="356"/>
      <c r="K14" s="356">
        <f>K13+L13</f>
        <v>12</v>
      </c>
      <c r="L14" s="356"/>
    </row>
    <row r="15" spans="1:12" ht="17.100000000000001" customHeight="1" x14ac:dyDescent="0.2">
      <c r="A15" s="144" t="s">
        <v>30</v>
      </c>
      <c r="B15" s="140"/>
      <c r="C15" s="356" t="s">
        <v>8</v>
      </c>
      <c r="D15" s="356"/>
      <c r="E15" s="356" t="s">
        <v>8</v>
      </c>
      <c r="F15" s="356"/>
      <c r="G15" s="356" t="s">
        <v>8</v>
      </c>
      <c r="H15" s="356"/>
      <c r="I15" s="356"/>
      <c r="J15" s="356"/>
      <c r="K15" s="356">
        <f>K7+K11</f>
        <v>1</v>
      </c>
      <c r="L15" s="356"/>
    </row>
    <row r="16" spans="1:12" ht="17.100000000000001" customHeight="1" x14ac:dyDescent="0.2">
      <c r="A16" s="142" t="s">
        <v>42</v>
      </c>
      <c r="B16" s="142"/>
      <c r="C16" s="355" t="s">
        <v>8</v>
      </c>
      <c r="D16" s="355"/>
      <c r="E16" s="360" t="s">
        <v>8</v>
      </c>
      <c r="F16" s="360"/>
      <c r="G16" s="355" t="s">
        <v>8</v>
      </c>
      <c r="H16" s="355"/>
      <c r="I16" s="355"/>
      <c r="J16" s="355"/>
      <c r="K16" s="355">
        <f>K8+K12</f>
        <v>1.8</v>
      </c>
      <c r="L16" s="355"/>
    </row>
    <row r="17" spans="1:6" ht="17.100000000000001" customHeight="1" x14ac:dyDescent="0.2">
      <c r="A17" s="358"/>
      <c r="B17" s="359"/>
      <c r="C17" s="359"/>
      <c r="D17" s="359"/>
      <c r="E17" s="359"/>
      <c r="F17" s="359"/>
    </row>
  </sheetData>
  <mergeCells count="56">
    <mergeCell ref="A13:A14"/>
    <mergeCell ref="K16:L16"/>
    <mergeCell ref="A17:F17"/>
    <mergeCell ref="C14:D14"/>
    <mergeCell ref="E14:F14"/>
    <mergeCell ref="G14:H14"/>
    <mergeCell ref="I14:J14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K10:L10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A3:A4"/>
    <mergeCell ref="B3:B4"/>
    <mergeCell ref="C3:D3"/>
    <mergeCell ref="E3:F3"/>
    <mergeCell ref="G3:H3"/>
    <mergeCell ref="I3:J3"/>
    <mergeCell ref="K3:L3"/>
  </mergeCells>
  <pageMargins left="0.7" right="0.32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Normal="100" workbookViewId="0">
      <selection activeCell="S31" sqref="S31"/>
    </sheetView>
  </sheetViews>
  <sheetFormatPr defaultRowHeight="14.25" x14ac:dyDescent="0.2"/>
  <cols>
    <col min="1" max="1" width="30.625" customWidth="1"/>
    <col min="2" max="2" width="15.625" customWidth="1"/>
    <col min="3" max="17" width="8.625" hidden="1" customWidth="1"/>
    <col min="18" max="20" width="20.625" customWidth="1"/>
  </cols>
  <sheetData>
    <row r="1" spans="1:20" x14ac:dyDescent="0.2">
      <c r="A1" s="343" t="s">
        <v>79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</row>
    <row r="2" spans="1:20" ht="15.95" customHeight="1" x14ac:dyDescent="0.2">
      <c r="A2" s="384" t="s">
        <v>98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</row>
    <row r="3" spans="1:20" ht="15.95" customHeight="1" x14ac:dyDescent="0.2">
      <c r="A3" s="338" t="s">
        <v>103</v>
      </c>
      <c r="B3" s="338" t="s">
        <v>3</v>
      </c>
      <c r="C3" s="338" t="s">
        <v>26</v>
      </c>
      <c r="D3" s="338"/>
      <c r="E3" s="338"/>
      <c r="F3" s="338" t="s">
        <v>27</v>
      </c>
      <c r="G3" s="338"/>
      <c r="H3" s="338"/>
      <c r="I3" s="338" t="s">
        <v>28</v>
      </c>
      <c r="J3" s="338"/>
      <c r="K3" s="338"/>
      <c r="L3" s="338" t="s">
        <v>29</v>
      </c>
      <c r="M3" s="338"/>
      <c r="N3" s="338"/>
      <c r="O3" s="338" t="s">
        <v>76</v>
      </c>
      <c r="P3" s="370"/>
      <c r="Q3" s="371"/>
      <c r="R3" s="338" t="s">
        <v>118</v>
      </c>
      <c r="S3" s="370"/>
      <c r="T3" s="371"/>
    </row>
    <row r="4" spans="1:20" ht="15.95" customHeight="1" x14ac:dyDescent="0.2">
      <c r="A4" s="338"/>
      <c r="B4" s="338"/>
      <c r="C4" s="30" t="s">
        <v>32</v>
      </c>
      <c r="D4" s="30" t="s">
        <v>33</v>
      </c>
      <c r="E4" s="30" t="s">
        <v>34</v>
      </c>
      <c r="F4" s="30" t="s">
        <v>35</v>
      </c>
      <c r="G4" s="30" t="s">
        <v>36</v>
      </c>
      <c r="H4" s="30" t="s">
        <v>37</v>
      </c>
      <c r="I4" s="30" t="s">
        <v>23</v>
      </c>
      <c r="J4" s="30" t="s">
        <v>24</v>
      </c>
      <c r="K4" s="30" t="s">
        <v>25</v>
      </c>
      <c r="L4" s="30" t="s">
        <v>38</v>
      </c>
      <c r="M4" s="30" t="s">
        <v>39</v>
      </c>
      <c r="N4" s="30" t="s">
        <v>40</v>
      </c>
      <c r="O4" s="30" t="s">
        <v>71</v>
      </c>
      <c r="P4" s="30" t="s">
        <v>72</v>
      </c>
      <c r="Q4" s="30" t="s">
        <v>73</v>
      </c>
      <c r="R4" s="30" t="s">
        <v>114</v>
      </c>
      <c r="S4" s="30" t="s">
        <v>115</v>
      </c>
      <c r="T4" s="30" t="s">
        <v>117</v>
      </c>
    </row>
    <row r="5" spans="1:20" ht="15.95" customHeight="1" x14ac:dyDescent="0.2">
      <c r="A5" s="48" t="s">
        <v>77</v>
      </c>
      <c r="B5" s="92" t="s">
        <v>5</v>
      </c>
      <c r="C5" s="93">
        <v>1983</v>
      </c>
      <c r="D5" s="93">
        <v>3459</v>
      </c>
      <c r="E5" s="92">
        <v>198</v>
      </c>
      <c r="F5" s="155"/>
      <c r="G5" s="156"/>
      <c r="H5" s="156"/>
      <c r="I5" s="156"/>
      <c r="J5" s="156"/>
      <c r="K5" s="156"/>
      <c r="L5" s="156"/>
      <c r="M5" s="156"/>
      <c r="N5" s="156"/>
      <c r="O5" s="92">
        <v>123</v>
      </c>
      <c r="P5" s="92">
        <v>199</v>
      </c>
      <c r="Q5" s="92">
        <v>131</v>
      </c>
      <c r="R5" s="184">
        <f>222+171</f>
        <v>393</v>
      </c>
      <c r="S5" s="184"/>
      <c r="T5" s="184"/>
    </row>
    <row r="6" spans="1:20" ht="15.95" customHeight="1" x14ac:dyDescent="0.2">
      <c r="A6" s="44"/>
      <c r="B6" s="92" t="s">
        <v>5</v>
      </c>
      <c r="C6" s="369">
        <v>5640</v>
      </c>
      <c r="D6" s="369"/>
      <c r="E6" s="369"/>
      <c r="F6" s="336"/>
      <c r="G6" s="336"/>
      <c r="H6" s="336"/>
      <c r="I6" s="337"/>
      <c r="J6" s="337"/>
      <c r="K6" s="337"/>
      <c r="L6" s="337"/>
      <c r="M6" s="337"/>
      <c r="N6" s="337"/>
      <c r="O6" s="372">
        <f>SUM(O5:Q5)</f>
        <v>453</v>
      </c>
      <c r="P6" s="373"/>
      <c r="Q6" s="374"/>
      <c r="R6" s="372">
        <f>SUM(R5:T5)</f>
        <v>393</v>
      </c>
      <c r="S6" s="373"/>
      <c r="T6" s="374"/>
    </row>
    <row r="7" spans="1:20" ht="15.95" customHeight="1" x14ac:dyDescent="0.2">
      <c r="A7" s="45"/>
      <c r="B7" s="92" t="s">
        <v>6</v>
      </c>
      <c r="C7" s="367">
        <v>235</v>
      </c>
      <c r="D7" s="367"/>
      <c r="E7" s="367"/>
      <c r="F7" s="337"/>
      <c r="G7" s="337"/>
      <c r="H7" s="337"/>
      <c r="I7" s="368"/>
      <c r="J7" s="368"/>
      <c r="K7" s="368"/>
      <c r="L7" s="368"/>
      <c r="M7" s="368"/>
      <c r="N7" s="368"/>
      <c r="O7" s="375">
        <f>O6/24</f>
        <v>18.875</v>
      </c>
      <c r="P7" s="376"/>
      <c r="Q7" s="377"/>
      <c r="R7" s="375">
        <f>R6/8</f>
        <v>49.125</v>
      </c>
      <c r="S7" s="376"/>
      <c r="T7" s="377"/>
    </row>
    <row r="8" spans="1:20" s="6" customFormat="1" ht="15.95" customHeight="1" x14ac:dyDescent="0.2">
      <c r="A8" s="91" t="s">
        <v>78</v>
      </c>
      <c r="B8" s="181" t="s">
        <v>5</v>
      </c>
      <c r="C8" s="179">
        <v>2011</v>
      </c>
      <c r="D8" s="179">
        <v>7247</v>
      </c>
      <c r="E8" s="179">
        <v>1106</v>
      </c>
      <c r="F8" s="181"/>
      <c r="G8" s="181"/>
      <c r="H8" s="181"/>
      <c r="I8" s="181"/>
      <c r="J8" s="181"/>
      <c r="K8" s="181"/>
      <c r="L8" s="181"/>
      <c r="M8" s="181"/>
      <c r="N8" s="181"/>
      <c r="O8" s="181">
        <v>123</v>
      </c>
      <c r="P8" s="181">
        <v>105</v>
      </c>
      <c r="Q8" s="181">
        <v>72</v>
      </c>
      <c r="R8" s="181">
        <f>150+204</f>
        <v>354</v>
      </c>
      <c r="S8" s="181"/>
      <c r="T8" s="181"/>
    </row>
    <row r="9" spans="1:20" s="6" customFormat="1" ht="15.95" customHeight="1" x14ac:dyDescent="0.2">
      <c r="A9" s="11"/>
      <c r="B9" s="181" t="s">
        <v>5</v>
      </c>
      <c r="C9" s="310">
        <v>10364</v>
      </c>
      <c r="D9" s="310"/>
      <c r="E9" s="310"/>
      <c r="F9" s="341"/>
      <c r="G9" s="341"/>
      <c r="H9" s="341"/>
      <c r="I9" s="341"/>
      <c r="J9" s="341"/>
      <c r="K9" s="341"/>
      <c r="L9" s="341"/>
      <c r="M9" s="341"/>
      <c r="N9" s="341"/>
      <c r="O9" s="363">
        <f>SUM(O8:Q8)</f>
        <v>300</v>
      </c>
      <c r="P9" s="364"/>
      <c r="Q9" s="365"/>
      <c r="R9" s="363">
        <f>SUM(R8:T8)</f>
        <v>354</v>
      </c>
      <c r="S9" s="364"/>
      <c r="T9" s="365"/>
    </row>
    <row r="10" spans="1:20" s="6" customFormat="1" ht="15.95" customHeight="1" x14ac:dyDescent="0.2">
      <c r="A10" s="205"/>
      <c r="B10" s="181" t="s">
        <v>6</v>
      </c>
      <c r="C10" s="341">
        <v>431.83</v>
      </c>
      <c r="D10" s="341"/>
      <c r="E10" s="341"/>
      <c r="F10" s="341"/>
      <c r="G10" s="341"/>
      <c r="H10" s="341"/>
      <c r="I10" s="366"/>
      <c r="J10" s="366"/>
      <c r="K10" s="366"/>
      <c r="L10" s="341"/>
      <c r="M10" s="341"/>
      <c r="N10" s="341"/>
      <c r="O10" s="363">
        <f>O9/24</f>
        <v>12.5</v>
      </c>
      <c r="P10" s="364"/>
      <c r="Q10" s="365"/>
      <c r="R10" s="363">
        <f>R9/8</f>
        <v>44.25</v>
      </c>
      <c r="S10" s="364"/>
      <c r="T10" s="365"/>
    </row>
    <row r="11" spans="1:20" s="6" customFormat="1" ht="15.75" customHeight="1" x14ac:dyDescent="0.2">
      <c r="A11" s="91" t="s">
        <v>80</v>
      </c>
      <c r="B11" s="181" t="s">
        <v>5</v>
      </c>
      <c r="C11" s="179">
        <v>2011</v>
      </c>
      <c r="D11" s="179">
        <v>7247</v>
      </c>
      <c r="E11" s="179">
        <v>1106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>
        <v>123</v>
      </c>
      <c r="P11" s="181">
        <v>105</v>
      </c>
      <c r="Q11" s="181">
        <v>72</v>
      </c>
      <c r="R11" s="181"/>
      <c r="S11" s="181"/>
      <c r="T11" s="181"/>
    </row>
    <row r="12" spans="1:20" s="6" customFormat="1" ht="15.95" customHeight="1" x14ac:dyDescent="0.2">
      <c r="A12" s="11"/>
      <c r="B12" s="181" t="s">
        <v>5</v>
      </c>
      <c r="C12" s="310">
        <v>10364</v>
      </c>
      <c r="D12" s="310"/>
      <c r="E12" s="310"/>
      <c r="F12" s="341"/>
      <c r="G12" s="341"/>
      <c r="H12" s="341"/>
      <c r="I12" s="341"/>
      <c r="J12" s="341"/>
      <c r="K12" s="341"/>
      <c r="L12" s="341"/>
      <c r="M12" s="341"/>
      <c r="N12" s="341"/>
      <c r="O12" s="363">
        <f>SUM(O11:Q11)</f>
        <v>300</v>
      </c>
      <c r="P12" s="364"/>
      <c r="Q12" s="365"/>
      <c r="R12" s="363">
        <f>SUM(R11:T11)</f>
        <v>0</v>
      </c>
      <c r="S12" s="364"/>
      <c r="T12" s="365"/>
    </row>
    <row r="13" spans="1:20" s="6" customFormat="1" ht="15.95" customHeight="1" x14ac:dyDescent="0.2">
      <c r="A13" s="205"/>
      <c r="B13" s="181" t="s">
        <v>6</v>
      </c>
      <c r="C13" s="341">
        <v>431.83</v>
      </c>
      <c r="D13" s="341"/>
      <c r="E13" s="341"/>
      <c r="F13" s="341"/>
      <c r="G13" s="341"/>
      <c r="H13" s="341"/>
      <c r="I13" s="366"/>
      <c r="J13" s="366"/>
      <c r="K13" s="366"/>
      <c r="L13" s="341"/>
      <c r="M13" s="341"/>
      <c r="N13" s="341"/>
      <c r="O13" s="363">
        <f>O12/24</f>
        <v>12.5</v>
      </c>
      <c r="P13" s="364"/>
      <c r="Q13" s="365"/>
      <c r="R13" s="363">
        <f>R12/8</f>
        <v>0</v>
      </c>
      <c r="S13" s="364"/>
      <c r="T13" s="365"/>
    </row>
    <row r="14" spans="1:20" s="6" customFormat="1" ht="15.75" customHeight="1" x14ac:dyDescent="0.2">
      <c r="A14" s="91" t="s">
        <v>104</v>
      </c>
      <c r="B14" s="181" t="s">
        <v>5</v>
      </c>
      <c r="C14" s="179">
        <v>2011</v>
      </c>
      <c r="D14" s="179">
        <v>7247</v>
      </c>
      <c r="E14" s="179">
        <v>1106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>
        <v>123</v>
      </c>
      <c r="P14" s="181">
        <v>105</v>
      </c>
      <c r="Q14" s="181">
        <v>72</v>
      </c>
      <c r="R14" s="181">
        <v>444</v>
      </c>
      <c r="S14" s="181"/>
      <c r="T14" s="181"/>
    </row>
    <row r="15" spans="1:20" s="6" customFormat="1" ht="15.95" customHeight="1" x14ac:dyDescent="0.2">
      <c r="A15" s="11"/>
      <c r="B15" s="181" t="s">
        <v>5</v>
      </c>
      <c r="C15" s="310">
        <v>10364</v>
      </c>
      <c r="D15" s="310"/>
      <c r="E15" s="310"/>
      <c r="F15" s="341"/>
      <c r="G15" s="341"/>
      <c r="H15" s="341"/>
      <c r="I15" s="341"/>
      <c r="J15" s="341"/>
      <c r="K15" s="341"/>
      <c r="L15" s="341"/>
      <c r="M15" s="341"/>
      <c r="N15" s="341"/>
      <c r="O15" s="363">
        <f>SUM(O14:Q14)</f>
        <v>300</v>
      </c>
      <c r="P15" s="364"/>
      <c r="Q15" s="365"/>
      <c r="R15" s="363">
        <f>SUM(R14:T14)</f>
        <v>444</v>
      </c>
      <c r="S15" s="364"/>
      <c r="T15" s="365"/>
    </row>
    <row r="16" spans="1:20" s="6" customFormat="1" ht="15.95" customHeight="1" x14ac:dyDescent="0.2">
      <c r="A16" s="205"/>
      <c r="B16" s="181" t="s">
        <v>6</v>
      </c>
      <c r="C16" s="341">
        <v>431.83</v>
      </c>
      <c r="D16" s="341"/>
      <c r="E16" s="341"/>
      <c r="F16" s="341"/>
      <c r="G16" s="341"/>
      <c r="H16" s="341"/>
      <c r="I16" s="366"/>
      <c r="J16" s="366"/>
      <c r="K16" s="366"/>
      <c r="L16" s="341"/>
      <c r="M16" s="341"/>
      <c r="N16" s="341"/>
      <c r="O16" s="363">
        <f>O15/24</f>
        <v>12.5</v>
      </c>
      <c r="P16" s="364"/>
      <c r="Q16" s="365"/>
      <c r="R16" s="363">
        <f>R15/8</f>
        <v>55.5</v>
      </c>
      <c r="S16" s="364"/>
      <c r="T16" s="365"/>
    </row>
    <row r="17" spans="1:22" s="6" customFormat="1" ht="15.75" customHeight="1" x14ac:dyDescent="0.2">
      <c r="A17" s="91" t="s">
        <v>85</v>
      </c>
      <c r="B17" s="181" t="s">
        <v>5</v>
      </c>
      <c r="C17" s="179">
        <v>2011</v>
      </c>
      <c r="D17" s="179">
        <v>7247</v>
      </c>
      <c r="E17" s="179">
        <v>1106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>
        <v>123</v>
      </c>
      <c r="P17" s="181">
        <v>105</v>
      </c>
      <c r="Q17" s="181">
        <v>72</v>
      </c>
      <c r="R17" s="181"/>
      <c r="S17" s="181"/>
      <c r="T17" s="181"/>
    </row>
    <row r="18" spans="1:22" s="6" customFormat="1" ht="15.95" customHeight="1" x14ac:dyDescent="0.2">
      <c r="A18" s="11"/>
      <c r="B18" s="181" t="s">
        <v>5</v>
      </c>
      <c r="C18" s="310">
        <v>10364</v>
      </c>
      <c r="D18" s="310"/>
      <c r="E18" s="310"/>
      <c r="F18" s="341"/>
      <c r="G18" s="341"/>
      <c r="H18" s="341"/>
      <c r="I18" s="341"/>
      <c r="J18" s="341"/>
      <c r="K18" s="341"/>
      <c r="L18" s="341"/>
      <c r="M18" s="341"/>
      <c r="N18" s="341"/>
      <c r="O18" s="363">
        <f>SUM(O17:Q17)</f>
        <v>300</v>
      </c>
      <c r="P18" s="364"/>
      <c r="Q18" s="365"/>
      <c r="R18" s="363">
        <f>SUM(R17:T17)</f>
        <v>0</v>
      </c>
      <c r="S18" s="364"/>
      <c r="T18" s="365"/>
    </row>
    <row r="19" spans="1:22" s="6" customFormat="1" ht="15.95" customHeight="1" x14ac:dyDescent="0.2">
      <c r="A19" s="205"/>
      <c r="B19" s="181" t="s">
        <v>6</v>
      </c>
      <c r="C19" s="341">
        <v>431.83</v>
      </c>
      <c r="D19" s="341"/>
      <c r="E19" s="341"/>
      <c r="F19" s="341"/>
      <c r="G19" s="341"/>
      <c r="H19" s="341"/>
      <c r="I19" s="366"/>
      <c r="J19" s="366"/>
      <c r="K19" s="366"/>
      <c r="L19" s="341"/>
      <c r="M19" s="341"/>
      <c r="N19" s="341"/>
      <c r="O19" s="363">
        <f>O18/24</f>
        <v>12.5</v>
      </c>
      <c r="P19" s="364"/>
      <c r="Q19" s="365"/>
      <c r="R19" s="363">
        <f>R18/8</f>
        <v>0</v>
      </c>
      <c r="S19" s="364"/>
      <c r="T19" s="365"/>
    </row>
    <row r="20" spans="1:22" s="6" customFormat="1" ht="15.75" customHeight="1" x14ac:dyDescent="0.2">
      <c r="A20" s="91" t="s">
        <v>81</v>
      </c>
      <c r="B20" s="189" t="s">
        <v>5</v>
      </c>
      <c r="C20" s="188">
        <v>2011</v>
      </c>
      <c r="D20" s="188">
        <v>7247</v>
      </c>
      <c r="E20" s="188">
        <v>1106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>
        <v>123</v>
      </c>
      <c r="P20" s="189">
        <v>105</v>
      </c>
      <c r="Q20" s="189">
        <v>72</v>
      </c>
      <c r="R20" s="189"/>
      <c r="S20" s="189"/>
      <c r="T20" s="189"/>
    </row>
    <row r="21" spans="1:22" s="6" customFormat="1" ht="15.95" customHeight="1" x14ac:dyDescent="0.2">
      <c r="A21" s="11"/>
      <c r="B21" s="189" t="s">
        <v>5</v>
      </c>
      <c r="C21" s="310">
        <v>10364</v>
      </c>
      <c r="D21" s="310"/>
      <c r="E21" s="310"/>
      <c r="F21" s="341"/>
      <c r="G21" s="341"/>
      <c r="H21" s="341"/>
      <c r="I21" s="341"/>
      <c r="J21" s="341"/>
      <c r="K21" s="341"/>
      <c r="L21" s="341"/>
      <c r="M21" s="341"/>
      <c r="N21" s="341"/>
      <c r="O21" s="363">
        <f>SUM(O20:Q20)</f>
        <v>300</v>
      </c>
      <c r="P21" s="364"/>
      <c r="Q21" s="365"/>
      <c r="R21" s="363">
        <f>SUM(R20:T20)</f>
        <v>0</v>
      </c>
      <c r="S21" s="364"/>
      <c r="T21" s="365"/>
    </row>
    <row r="22" spans="1:22" s="6" customFormat="1" ht="15.95" customHeight="1" x14ac:dyDescent="0.2">
      <c r="A22" s="205"/>
      <c r="B22" s="189" t="s">
        <v>6</v>
      </c>
      <c r="C22" s="341">
        <v>431.83</v>
      </c>
      <c r="D22" s="341"/>
      <c r="E22" s="341"/>
      <c r="F22" s="341"/>
      <c r="G22" s="341"/>
      <c r="H22" s="341"/>
      <c r="I22" s="366"/>
      <c r="J22" s="366"/>
      <c r="K22" s="366"/>
      <c r="L22" s="341"/>
      <c r="M22" s="341"/>
      <c r="N22" s="341"/>
      <c r="O22" s="363">
        <f>O21/24</f>
        <v>12.5</v>
      </c>
      <c r="P22" s="364"/>
      <c r="Q22" s="365"/>
      <c r="R22" s="363">
        <f>R21/8</f>
        <v>0</v>
      </c>
      <c r="S22" s="364"/>
      <c r="T22" s="365"/>
    </row>
    <row r="23" spans="1:22" s="6" customFormat="1" ht="15.75" customHeight="1" x14ac:dyDescent="0.2">
      <c r="A23" s="91" t="s">
        <v>82</v>
      </c>
      <c r="B23" s="189" t="s">
        <v>5</v>
      </c>
      <c r="C23" s="188">
        <v>2011</v>
      </c>
      <c r="D23" s="188">
        <v>7247</v>
      </c>
      <c r="E23" s="188">
        <v>1106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>
        <v>123</v>
      </c>
      <c r="P23" s="189">
        <v>105</v>
      </c>
      <c r="Q23" s="189">
        <v>72</v>
      </c>
      <c r="R23" s="189">
        <v>72</v>
      </c>
      <c r="S23" s="189"/>
      <c r="T23" s="189"/>
    </row>
    <row r="24" spans="1:22" s="6" customFormat="1" ht="15.95" customHeight="1" x14ac:dyDescent="0.2">
      <c r="A24" s="11"/>
      <c r="B24" s="189" t="s">
        <v>5</v>
      </c>
      <c r="C24" s="310">
        <v>10364</v>
      </c>
      <c r="D24" s="310"/>
      <c r="E24" s="310"/>
      <c r="F24" s="341"/>
      <c r="G24" s="341"/>
      <c r="H24" s="341"/>
      <c r="I24" s="341"/>
      <c r="J24" s="341"/>
      <c r="K24" s="341"/>
      <c r="L24" s="341"/>
      <c r="M24" s="341"/>
      <c r="N24" s="341"/>
      <c r="O24" s="363">
        <f>SUM(O23:Q23)</f>
        <v>300</v>
      </c>
      <c r="P24" s="364"/>
      <c r="Q24" s="365"/>
      <c r="R24" s="363">
        <f>SUM(R23:T23)</f>
        <v>72</v>
      </c>
      <c r="S24" s="364"/>
      <c r="T24" s="365"/>
    </row>
    <row r="25" spans="1:22" s="6" customFormat="1" ht="15.95" customHeight="1" x14ac:dyDescent="0.2">
      <c r="A25" s="205"/>
      <c r="B25" s="189" t="s">
        <v>6</v>
      </c>
      <c r="C25" s="341">
        <v>431.83</v>
      </c>
      <c r="D25" s="341"/>
      <c r="E25" s="341"/>
      <c r="F25" s="341"/>
      <c r="G25" s="341"/>
      <c r="H25" s="341"/>
      <c r="I25" s="366"/>
      <c r="J25" s="366"/>
      <c r="K25" s="366"/>
      <c r="L25" s="341"/>
      <c r="M25" s="341"/>
      <c r="N25" s="341"/>
      <c r="O25" s="363">
        <f>O24/24</f>
        <v>12.5</v>
      </c>
      <c r="P25" s="364"/>
      <c r="Q25" s="365"/>
      <c r="R25" s="363">
        <f>R24/8</f>
        <v>9</v>
      </c>
      <c r="S25" s="364"/>
      <c r="T25" s="365"/>
    </row>
    <row r="26" spans="1:22" ht="15.95" customHeight="1" x14ac:dyDescent="0.2">
      <c r="A26" s="115" t="s">
        <v>56</v>
      </c>
      <c r="B26" s="92" t="s">
        <v>5</v>
      </c>
      <c r="C26" s="93">
        <v>2011</v>
      </c>
      <c r="D26" s="93">
        <v>7247</v>
      </c>
      <c r="E26" s="93">
        <v>1106</v>
      </c>
      <c r="F26" s="156"/>
      <c r="G26" s="156"/>
      <c r="H26" s="156"/>
      <c r="I26" s="156"/>
      <c r="J26" s="156"/>
      <c r="K26" s="156"/>
      <c r="L26" s="156"/>
      <c r="M26" s="156"/>
      <c r="N26" s="156"/>
      <c r="O26" s="92">
        <f>O5+O8</f>
        <v>246</v>
      </c>
      <c r="P26" s="161">
        <f>P5+P8</f>
        <v>304</v>
      </c>
      <c r="Q26" s="161">
        <f>Q5+Q8</f>
        <v>203</v>
      </c>
      <c r="R26" s="184">
        <f>R5+R8+R11+R14+R17+R20+R23</f>
        <v>1263</v>
      </c>
      <c r="S26" s="190">
        <f>S5+S8+S11+S14+S17+S20+S23</f>
        <v>0</v>
      </c>
      <c r="T26" s="190">
        <f>T5+T8+T11+T14+T17+T20+T23</f>
        <v>0</v>
      </c>
    </row>
    <row r="27" spans="1:22" ht="15.95" customHeight="1" x14ac:dyDescent="0.2">
      <c r="A27" s="46"/>
      <c r="B27" s="92" t="s">
        <v>5</v>
      </c>
      <c r="C27" s="369">
        <v>10364</v>
      </c>
      <c r="D27" s="369"/>
      <c r="E27" s="369"/>
      <c r="F27" s="337"/>
      <c r="G27" s="337"/>
      <c r="H27" s="337"/>
      <c r="I27" s="337"/>
      <c r="J27" s="337"/>
      <c r="K27" s="337"/>
      <c r="L27" s="337"/>
      <c r="M27" s="337"/>
      <c r="N27" s="337"/>
      <c r="O27" s="372">
        <f>SUM(O26:Q26)</f>
        <v>753</v>
      </c>
      <c r="P27" s="373"/>
      <c r="Q27" s="374"/>
      <c r="R27" s="372">
        <f>SUM(R26:T26)</f>
        <v>1263</v>
      </c>
      <c r="S27" s="373"/>
      <c r="T27" s="374"/>
    </row>
    <row r="28" spans="1:22" ht="15.95" customHeight="1" x14ac:dyDescent="0.2">
      <c r="A28" s="92" t="s">
        <v>30</v>
      </c>
      <c r="B28" s="92" t="s">
        <v>6</v>
      </c>
      <c r="C28" s="367">
        <v>431.83</v>
      </c>
      <c r="D28" s="367"/>
      <c r="E28" s="367"/>
      <c r="F28" s="337"/>
      <c r="G28" s="337"/>
      <c r="H28" s="337"/>
      <c r="I28" s="368"/>
      <c r="J28" s="368"/>
      <c r="K28" s="368"/>
      <c r="L28" s="337"/>
      <c r="M28" s="337"/>
      <c r="N28" s="337"/>
      <c r="O28" s="375">
        <f>O27/24</f>
        <v>31.375</v>
      </c>
      <c r="P28" s="376"/>
      <c r="Q28" s="377"/>
      <c r="R28" s="375">
        <f>R27/8</f>
        <v>157.875</v>
      </c>
      <c r="S28" s="376"/>
      <c r="T28" s="377"/>
      <c r="V28" s="213"/>
    </row>
    <row r="29" spans="1:22" ht="15.95" customHeight="1" x14ac:dyDescent="0.2">
      <c r="A29" s="203" t="s">
        <v>31</v>
      </c>
      <c r="B29" s="203" t="s">
        <v>105</v>
      </c>
      <c r="C29" s="381">
        <v>1462.13</v>
      </c>
      <c r="D29" s="381"/>
      <c r="E29" s="381"/>
      <c r="F29" s="382"/>
      <c r="G29" s="382"/>
      <c r="H29" s="382"/>
      <c r="I29" s="383"/>
      <c r="J29" s="383"/>
      <c r="K29" s="383"/>
      <c r="L29" s="383"/>
      <c r="M29" s="383"/>
      <c r="N29" s="383"/>
      <c r="O29" s="378" t="e">
        <f>#REF!+#REF!</f>
        <v>#REF!</v>
      </c>
      <c r="P29" s="379"/>
      <c r="Q29" s="380"/>
      <c r="R29" s="378">
        <f>R28*1.8</f>
        <v>284.17500000000001</v>
      </c>
      <c r="S29" s="379"/>
      <c r="T29" s="380"/>
    </row>
  </sheetData>
  <mergeCells count="112">
    <mergeCell ref="C16:E16"/>
    <mergeCell ref="F16:H16"/>
    <mergeCell ref="I16:K16"/>
    <mergeCell ref="L16:N16"/>
    <mergeCell ref="C15:E15"/>
    <mergeCell ref="F15:H15"/>
    <mergeCell ref="I15:K15"/>
    <mergeCell ref="L15:N15"/>
    <mergeCell ref="F13:H13"/>
    <mergeCell ref="A1:T1"/>
    <mergeCell ref="A2:T2"/>
    <mergeCell ref="C12:E12"/>
    <mergeCell ref="F12:H12"/>
    <mergeCell ref="I12:K12"/>
    <mergeCell ref="L12:N12"/>
    <mergeCell ref="O12:Q12"/>
    <mergeCell ref="R12:T12"/>
    <mergeCell ref="R10:T10"/>
    <mergeCell ref="R3:T3"/>
    <mergeCell ref="R6:T6"/>
    <mergeCell ref="R7:T7"/>
    <mergeCell ref="R9:T9"/>
    <mergeCell ref="C9:E9"/>
    <mergeCell ref="F9:H9"/>
    <mergeCell ref="I9:K9"/>
    <mergeCell ref="L9:N9"/>
    <mergeCell ref="C10:E10"/>
    <mergeCell ref="L7:N7"/>
    <mergeCell ref="F10:H10"/>
    <mergeCell ref="I10:K10"/>
    <mergeCell ref="L10:N10"/>
    <mergeCell ref="I7:K7"/>
    <mergeCell ref="C29:E29"/>
    <mergeCell ref="F29:H29"/>
    <mergeCell ref="I29:K29"/>
    <mergeCell ref="L29:N29"/>
    <mergeCell ref="F25:H25"/>
    <mergeCell ref="I25:K25"/>
    <mergeCell ref="R27:T27"/>
    <mergeCell ref="R28:T28"/>
    <mergeCell ref="R29:T29"/>
    <mergeCell ref="O10:Q10"/>
    <mergeCell ref="O3:Q3"/>
    <mergeCell ref="O6:Q6"/>
    <mergeCell ref="O7:Q7"/>
    <mergeCell ref="O9:Q9"/>
    <mergeCell ref="O18:Q18"/>
    <mergeCell ref="O25:Q25"/>
    <mergeCell ref="R25:T25"/>
    <mergeCell ref="O29:Q29"/>
    <mergeCell ref="O27:Q27"/>
    <mergeCell ref="O28:Q28"/>
    <mergeCell ref="O16:Q16"/>
    <mergeCell ref="O15:Q15"/>
    <mergeCell ref="O19:Q19"/>
    <mergeCell ref="R13:T13"/>
    <mergeCell ref="R15:T15"/>
    <mergeCell ref="R16:T16"/>
    <mergeCell ref="R18:T18"/>
    <mergeCell ref="R19:T19"/>
    <mergeCell ref="R21:T21"/>
    <mergeCell ref="R22:T22"/>
    <mergeCell ref="R24:T24"/>
    <mergeCell ref="A3:A4"/>
    <mergeCell ref="B3:B4"/>
    <mergeCell ref="C3:E3"/>
    <mergeCell ref="F3:H3"/>
    <mergeCell ref="I3:K3"/>
    <mergeCell ref="L3:N3"/>
    <mergeCell ref="C7:E7"/>
    <mergeCell ref="F7:H7"/>
    <mergeCell ref="C6:E6"/>
    <mergeCell ref="F6:H6"/>
    <mergeCell ref="I6:K6"/>
    <mergeCell ref="L6:N6"/>
    <mergeCell ref="C28:E28"/>
    <mergeCell ref="F28:H28"/>
    <mergeCell ref="I28:K28"/>
    <mergeCell ref="L28:N28"/>
    <mergeCell ref="C24:E24"/>
    <mergeCell ref="F24:H24"/>
    <mergeCell ref="I24:K24"/>
    <mergeCell ref="L24:N24"/>
    <mergeCell ref="O13:Q13"/>
    <mergeCell ref="C19:E19"/>
    <mergeCell ref="F19:H19"/>
    <mergeCell ref="I19:K19"/>
    <mergeCell ref="L19:N19"/>
    <mergeCell ref="L18:N18"/>
    <mergeCell ref="C27:E27"/>
    <mergeCell ref="F27:H27"/>
    <mergeCell ref="I27:K27"/>
    <mergeCell ref="L27:N27"/>
    <mergeCell ref="C13:E13"/>
    <mergeCell ref="I13:K13"/>
    <mergeCell ref="L13:N13"/>
    <mergeCell ref="C18:E18"/>
    <mergeCell ref="F18:H18"/>
    <mergeCell ref="I18:K18"/>
    <mergeCell ref="O24:Q24"/>
    <mergeCell ref="C25:E25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L25:N25"/>
  </mergeCells>
  <pageMargins left="0.16" right="0.16" top="0.17" bottom="0.16" header="0.3" footer="0.16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P23" sqref="P23"/>
    </sheetView>
  </sheetViews>
  <sheetFormatPr defaultRowHeight="14.25" x14ac:dyDescent="0.2"/>
  <cols>
    <col min="1" max="1" width="30.625" customWidth="1"/>
    <col min="2" max="2" width="15.625" customWidth="1"/>
    <col min="3" max="11" width="8.625" hidden="1" customWidth="1"/>
    <col min="12" max="14" width="20.625" hidden="1" customWidth="1"/>
    <col min="15" max="17" width="20.625" customWidth="1"/>
  </cols>
  <sheetData>
    <row r="1" spans="1:19" x14ac:dyDescent="0.2">
      <c r="A1" s="343" t="s">
        <v>79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180"/>
      <c r="P1" s="180"/>
      <c r="Q1" s="180"/>
    </row>
    <row r="2" spans="1:19" ht="15.95" customHeight="1" x14ac:dyDescent="0.2">
      <c r="A2" s="384" t="s">
        <v>99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202"/>
      <c r="P2" s="202"/>
      <c r="Q2" s="202"/>
    </row>
    <row r="3" spans="1:19" ht="15.95" customHeight="1" x14ac:dyDescent="0.2">
      <c r="A3" s="338" t="s">
        <v>103</v>
      </c>
      <c r="B3" s="338" t="s">
        <v>3</v>
      </c>
      <c r="C3" s="338" t="s">
        <v>27</v>
      </c>
      <c r="D3" s="338"/>
      <c r="E3" s="338"/>
      <c r="F3" s="338" t="s">
        <v>28</v>
      </c>
      <c r="G3" s="338"/>
      <c r="H3" s="338"/>
      <c r="I3" s="338" t="s">
        <v>29</v>
      </c>
      <c r="J3" s="338"/>
      <c r="K3" s="338"/>
      <c r="L3" s="338" t="s">
        <v>76</v>
      </c>
      <c r="M3" s="370"/>
      <c r="N3" s="371"/>
      <c r="O3" s="338" t="s">
        <v>118</v>
      </c>
      <c r="P3" s="370"/>
      <c r="Q3" s="371"/>
    </row>
    <row r="4" spans="1:19" ht="15.95" customHeight="1" x14ac:dyDescent="0.2">
      <c r="A4" s="338"/>
      <c r="B4" s="338"/>
      <c r="C4" s="30" t="s">
        <v>35</v>
      </c>
      <c r="D4" s="30" t="s">
        <v>36</v>
      </c>
      <c r="E4" s="30" t="s">
        <v>37</v>
      </c>
      <c r="F4" s="30" t="s">
        <v>23</v>
      </c>
      <c r="G4" s="30" t="s">
        <v>24</v>
      </c>
      <c r="H4" s="30" t="s">
        <v>25</v>
      </c>
      <c r="I4" s="30" t="s">
        <v>38</v>
      </c>
      <c r="J4" s="30" t="s">
        <v>39</v>
      </c>
      <c r="K4" s="30" t="s">
        <v>40</v>
      </c>
      <c r="L4" s="30" t="s">
        <v>71</v>
      </c>
      <c r="M4" s="30" t="s">
        <v>72</v>
      </c>
      <c r="N4" s="30" t="s">
        <v>73</v>
      </c>
      <c r="O4" s="30" t="s">
        <v>114</v>
      </c>
      <c r="P4" s="30" t="s">
        <v>115</v>
      </c>
      <c r="Q4" s="30" t="s">
        <v>117</v>
      </c>
    </row>
    <row r="5" spans="1:19" ht="15.95" customHeight="1" x14ac:dyDescent="0.2">
      <c r="A5" s="48" t="s">
        <v>77</v>
      </c>
      <c r="B5" s="143" t="s">
        <v>5</v>
      </c>
      <c r="C5" s="155"/>
      <c r="D5" s="156"/>
      <c r="E5" s="156"/>
      <c r="F5" s="156"/>
      <c r="G5" s="156"/>
      <c r="H5" s="156"/>
      <c r="I5" s="156"/>
      <c r="J5" s="156"/>
      <c r="K5" s="156"/>
      <c r="L5" s="143">
        <v>168</v>
      </c>
      <c r="M5" s="143">
        <v>78</v>
      </c>
      <c r="N5" s="143">
        <v>51</v>
      </c>
      <c r="O5" s="184">
        <v>141</v>
      </c>
      <c r="P5" s="184"/>
      <c r="Q5" s="184"/>
    </row>
    <row r="6" spans="1:19" ht="15.95" customHeight="1" x14ac:dyDescent="0.2">
      <c r="A6" s="44"/>
      <c r="B6" s="143" t="s">
        <v>5</v>
      </c>
      <c r="C6" s="336"/>
      <c r="D6" s="336"/>
      <c r="E6" s="336"/>
      <c r="F6" s="337"/>
      <c r="G6" s="337"/>
      <c r="H6" s="337"/>
      <c r="I6" s="337"/>
      <c r="J6" s="337"/>
      <c r="K6" s="337"/>
      <c r="L6" s="372">
        <f>SUM(L5:N5)</f>
        <v>297</v>
      </c>
      <c r="M6" s="373"/>
      <c r="N6" s="374"/>
      <c r="O6" s="372">
        <f>SUM(O5:Q5)</f>
        <v>141</v>
      </c>
      <c r="P6" s="373"/>
      <c r="Q6" s="374"/>
    </row>
    <row r="7" spans="1:19" ht="20.25" customHeight="1" x14ac:dyDescent="0.2">
      <c r="A7" s="45"/>
      <c r="B7" s="143" t="s">
        <v>6</v>
      </c>
      <c r="C7" s="337"/>
      <c r="D7" s="337"/>
      <c r="E7" s="337"/>
      <c r="F7" s="368"/>
      <c r="G7" s="368"/>
      <c r="H7" s="368"/>
      <c r="I7" s="368"/>
      <c r="J7" s="368"/>
      <c r="K7" s="368"/>
      <c r="L7" s="375">
        <f>L6/24</f>
        <v>12.375</v>
      </c>
      <c r="M7" s="376"/>
      <c r="N7" s="377"/>
      <c r="O7" s="375">
        <f>O6/24</f>
        <v>5.875</v>
      </c>
      <c r="P7" s="376"/>
      <c r="Q7" s="377"/>
    </row>
    <row r="8" spans="1:19" s="6" customFormat="1" ht="15.95" customHeight="1" x14ac:dyDescent="0.2">
      <c r="A8" s="204" t="s">
        <v>14</v>
      </c>
      <c r="B8" s="181" t="s">
        <v>17</v>
      </c>
      <c r="C8" s="341"/>
      <c r="D8" s="341"/>
      <c r="E8" s="341"/>
      <c r="F8" s="366"/>
      <c r="G8" s="366"/>
      <c r="H8" s="366"/>
      <c r="I8" s="341"/>
      <c r="J8" s="341"/>
      <c r="K8" s="341"/>
      <c r="L8" s="363">
        <f>1.8*L7</f>
        <v>22.275000000000002</v>
      </c>
      <c r="M8" s="364"/>
      <c r="N8" s="365"/>
      <c r="O8" s="363">
        <f>1.8*O7</f>
        <v>10.575000000000001</v>
      </c>
      <c r="P8" s="364"/>
      <c r="Q8" s="365"/>
    </row>
    <row r="9" spans="1:19" s="6" customFormat="1" ht="15.95" customHeight="1" x14ac:dyDescent="0.2">
      <c r="A9" s="91" t="s">
        <v>78</v>
      </c>
      <c r="B9" s="181" t="s">
        <v>5</v>
      </c>
      <c r="C9" s="181"/>
      <c r="D9" s="181"/>
      <c r="E9" s="181"/>
      <c r="F9" s="181"/>
      <c r="G9" s="181"/>
      <c r="H9" s="181"/>
      <c r="I9" s="181"/>
      <c r="J9" s="181"/>
      <c r="K9" s="181"/>
      <c r="L9" s="181">
        <v>54</v>
      </c>
      <c r="M9" s="181">
        <v>36</v>
      </c>
      <c r="N9" s="181">
        <v>18</v>
      </c>
      <c r="O9" s="181">
        <v>102</v>
      </c>
      <c r="P9" s="181"/>
      <c r="Q9" s="181"/>
    </row>
    <row r="10" spans="1:19" s="6" customFormat="1" ht="15.95" customHeight="1" x14ac:dyDescent="0.2">
      <c r="A10" s="11"/>
      <c r="B10" s="181" t="s">
        <v>5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63">
        <f>SUM(L9:N9)</f>
        <v>108</v>
      </c>
      <c r="M10" s="364"/>
      <c r="N10" s="365"/>
      <c r="O10" s="363">
        <f>SUM(O9:Q9)</f>
        <v>102</v>
      </c>
      <c r="P10" s="364"/>
      <c r="Q10" s="365"/>
    </row>
    <row r="11" spans="1:19" s="6" customFormat="1" ht="15.95" customHeight="1" x14ac:dyDescent="0.2">
      <c r="A11" s="205"/>
      <c r="B11" s="190" t="s">
        <v>6</v>
      </c>
      <c r="C11" s="341"/>
      <c r="D11" s="341"/>
      <c r="E11" s="341"/>
      <c r="F11" s="366"/>
      <c r="G11" s="366"/>
      <c r="H11" s="366"/>
      <c r="I11" s="341"/>
      <c r="J11" s="341"/>
      <c r="K11" s="341"/>
      <c r="L11" s="363">
        <f>L10/24</f>
        <v>4.5</v>
      </c>
      <c r="M11" s="364"/>
      <c r="N11" s="365"/>
      <c r="O11" s="385">
        <f>O10/24</f>
        <v>4.25</v>
      </c>
      <c r="P11" s="386"/>
      <c r="Q11" s="387"/>
    </row>
    <row r="12" spans="1:19" s="6" customFormat="1" ht="15.95" customHeight="1" x14ac:dyDescent="0.2">
      <c r="A12" s="204" t="s">
        <v>14</v>
      </c>
      <c r="B12" s="181" t="s">
        <v>17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63">
        <f>1.8*L11</f>
        <v>8.1</v>
      </c>
      <c r="M12" s="364"/>
      <c r="N12" s="365"/>
      <c r="O12" s="363">
        <f>1.8*O11</f>
        <v>7.65</v>
      </c>
      <c r="P12" s="364"/>
      <c r="Q12" s="365"/>
      <c r="S12" s="224"/>
    </row>
    <row r="13" spans="1:19" s="6" customFormat="1" ht="15.95" customHeight="1" x14ac:dyDescent="0.2">
      <c r="A13" s="183" t="s">
        <v>56</v>
      </c>
      <c r="B13" s="181" t="s">
        <v>5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>
        <f>L5+L9</f>
        <v>222</v>
      </c>
      <c r="M13" s="181">
        <f t="shared" ref="M13:N13" si="0">M5+M9</f>
        <v>114</v>
      </c>
      <c r="N13" s="181">
        <f t="shared" si="0"/>
        <v>69</v>
      </c>
      <c r="O13" s="181">
        <f>O5+O9</f>
        <v>243</v>
      </c>
      <c r="P13" s="181">
        <f>P5+P9</f>
        <v>0</v>
      </c>
      <c r="Q13" s="181">
        <f>Q5+Q9</f>
        <v>0</v>
      </c>
    </row>
    <row r="14" spans="1:19" ht="15.95" customHeight="1" x14ac:dyDescent="0.2">
      <c r="A14" s="46"/>
      <c r="B14" s="143" t="s">
        <v>5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72">
        <f>SUM(L13:N13)</f>
        <v>405</v>
      </c>
      <c r="M14" s="373"/>
      <c r="N14" s="374"/>
      <c r="O14" s="372">
        <f>SUM(O13:Q13)</f>
        <v>243</v>
      </c>
      <c r="P14" s="373"/>
      <c r="Q14" s="374"/>
    </row>
    <row r="15" spans="1:19" ht="15.95" customHeight="1" x14ac:dyDescent="0.2">
      <c r="A15" s="143" t="s">
        <v>30</v>
      </c>
      <c r="B15" s="190" t="s">
        <v>6</v>
      </c>
      <c r="C15" s="337"/>
      <c r="D15" s="337"/>
      <c r="E15" s="337"/>
      <c r="F15" s="368"/>
      <c r="G15" s="368"/>
      <c r="H15" s="368"/>
      <c r="I15" s="337"/>
      <c r="J15" s="337"/>
      <c r="K15" s="337"/>
      <c r="L15" s="375">
        <f>L14/24</f>
        <v>16.875</v>
      </c>
      <c r="M15" s="376"/>
      <c r="N15" s="377"/>
      <c r="O15" s="375">
        <f>O14/8</f>
        <v>30.375</v>
      </c>
      <c r="P15" s="376"/>
      <c r="Q15" s="377"/>
    </row>
    <row r="16" spans="1:19" ht="15.95" customHeight="1" x14ac:dyDescent="0.2">
      <c r="A16" s="203" t="s">
        <v>31</v>
      </c>
      <c r="B16" s="203" t="s">
        <v>17</v>
      </c>
      <c r="C16" s="382"/>
      <c r="D16" s="382"/>
      <c r="E16" s="382"/>
      <c r="F16" s="383"/>
      <c r="G16" s="383"/>
      <c r="H16" s="383"/>
      <c r="I16" s="383"/>
      <c r="J16" s="383"/>
      <c r="K16" s="383"/>
      <c r="L16" s="378">
        <f>L8+L12</f>
        <v>30.375</v>
      </c>
      <c r="M16" s="379"/>
      <c r="N16" s="380"/>
      <c r="O16" s="378">
        <f>O15*1.8</f>
        <v>54.675000000000004</v>
      </c>
      <c r="P16" s="379"/>
      <c r="Q16" s="380"/>
    </row>
    <row r="18" spans="16:16" x14ac:dyDescent="0.2">
      <c r="P18" s="213"/>
    </row>
  </sheetData>
  <mergeCells count="54">
    <mergeCell ref="O11:Q11"/>
    <mergeCell ref="O12:Q12"/>
    <mergeCell ref="O14:Q14"/>
    <mergeCell ref="O15:Q15"/>
    <mergeCell ref="O16:Q16"/>
    <mergeCell ref="O3:Q3"/>
    <mergeCell ref="O6:Q6"/>
    <mergeCell ref="O7:Q7"/>
    <mergeCell ref="O8:Q8"/>
    <mergeCell ref="O10:Q10"/>
    <mergeCell ref="C16:E16"/>
    <mergeCell ref="F16:H16"/>
    <mergeCell ref="I16:K16"/>
    <mergeCell ref="L16:N16"/>
    <mergeCell ref="C14:E14"/>
    <mergeCell ref="F14:H14"/>
    <mergeCell ref="I14:K14"/>
    <mergeCell ref="L14:N14"/>
    <mergeCell ref="C15:E15"/>
    <mergeCell ref="F15:H15"/>
    <mergeCell ref="I15:K15"/>
    <mergeCell ref="L15:N15"/>
    <mergeCell ref="C11:E11"/>
    <mergeCell ref="F11:H11"/>
    <mergeCell ref="I11:K11"/>
    <mergeCell ref="L11:N11"/>
    <mergeCell ref="C12:E12"/>
    <mergeCell ref="F12:H12"/>
    <mergeCell ref="I12:K12"/>
    <mergeCell ref="L12:N12"/>
    <mergeCell ref="C8:E8"/>
    <mergeCell ref="F8:H8"/>
    <mergeCell ref="I8:K8"/>
    <mergeCell ref="L8:N8"/>
    <mergeCell ref="C10:E10"/>
    <mergeCell ref="F10:H10"/>
    <mergeCell ref="I10:K10"/>
    <mergeCell ref="L10:N10"/>
    <mergeCell ref="C6:E6"/>
    <mergeCell ref="F6:H6"/>
    <mergeCell ref="I6:K6"/>
    <mergeCell ref="L6:N6"/>
    <mergeCell ref="C7:E7"/>
    <mergeCell ref="F7:H7"/>
    <mergeCell ref="I7:K7"/>
    <mergeCell ref="L7:N7"/>
    <mergeCell ref="A1:N1"/>
    <mergeCell ref="A2:N2"/>
    <mergeCell ref="A3:A4"/>
    <mergeCell ref="B3:B4"/>
    <mergeCell ref="C3:E3"/>
    <mergeCell ref="F3:H3"/>
    <mergeCell ref="I3:K3"/>
    <mergeCell ref="L3:N3"/>
  </mergeCells>
  <pageMargins left="0.38" right="0.16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O8" sqref="O8:Q8"/>
    </sheetView>
  </sheetViews>
  <sheetFormatPr defaultRowHeight="14.25" x14ac:dyDescent="0.2"/>
  <cols>
    <col min="1" max="1" width="30.625" customWidth="1"/>
    <col min="2" max="2" width="15.625" customWidth="1"/>
    <col min="3" max="11" width="8.625" hidden="1" customWidth="1"/>
    <col min="12" max="14" width="20.625" hidden="1" customWidth="1"/>
    <col min="15" max="17" width="20.625" customWidth="1"/>
  </cols>
  <sheetData>
    <row r="1" spans="1:19" x14ac:dyDescent="0.2">
      <c r="A1" s="343" t="s">
        <v>79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228"/>
      <c r="P1" s="228"/>
      <c r="Q1" s="228"/>
    </row>
    <row r="2" spans="1:19" ht="15.95" customHeight="1" x14ac:dyDescent="0.2">
      <c r="A2" s="384" t="s">
        <v>99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202"/>
      <c r="P2" s="202"/>
      <c r="Q2" s="202"/>
    </row>
    <row r="3" spans="1:19" ht="15.95" customHeight="1" x14ac:dyDescent="0.2">
      <c r="A3" s="338" t="s">
        <v>103</v>
      </c>
      <c r="B3" s="338" t="s">
        <v>3</v>
      </c>
      <c r="C3" s="338" t="s">
        <v>27</v>
      </c>
      <c r="D3" s="338"/>
      <c r="E3" s="338"/>
      <c r="F3" s="338" t="s">
        <v>28</v>
      </c>
      <c r="G3" s="338"/>
      <c r="H3" s="338"/>
      <c r="I3" s="338" t="s">
        <v>29</v>
      </c>
      <c r="J3" s="338"/>
      <c r="K3" s="338"/>
      <c r="L3" s="338" t="s">
        <v>76</v>
      </c>
      <c r="M3" s="370"/>
      <c r="N3" s="371"/>
      <c r="O3" s="338" t="s">
        <v>118</v>
      </c>
      <c r="P3" s="370"/>
      <c r="Q3" s="371"/>
    </row>
    <row r="4" spans="1:19" ht="15.95" customHeight="1" x14ac:dyDescent="0.2">
      <c r="A4" s="338"/>
      <c r="B4" s="338"/>
      <c r="C4" s="30" t="s">
        <v>35</v>
      </c>
      <c r="D4" s="30" t="s">
        <v>36</v>
      </c>
      <c r="E4" s="30" t="s">
        <v>37</v>
      </c>
      <c r="F4" s="30" t="s">
        <v>23</v>
      </c>
      <c r="G4" s="30" t="s">
        <v>24</v>
      </c>
      <c r="H4" s="30" t="s">
        <v>25</v>
      </c>
      <c r="I4" s="30" t="s">
        <v>38</v>
      </c>
      <c r="J4" s="30" t="s">
        <v>39</v>
      </c>
      <c r="K4" s="30" t="s">
        <v>40</v>
      </c>
      <c r="L4" s="30" t="s">
        <v>71</v>
      </c>
      <c r="M4" s="30" t="s">
        <v>72</v>
      </c>
      <c r="N4" s="30" t="s">
        <v>73</v>
      </c>
      <c r="O4" s="30" t="s">
        <v>114</v>
      </c>
      <c r="P4" s="30" t="s">
        <v>115</v>
      </c>
      <c r="Q4" s="30" t="s">
        <v>117</v>
      </c>
    </row>
    <row r="5" spans="1:19" ht="15.95" customHeight="1" x14ac:dyDescent="0.2">
      <c r="A5" s="48" t="s">
        <v>77</v>
      </c>
      <c r="B5" s="233" t="s">
        <v>5</v>
      </c>
      <c r="C5" s="229"/>
      <c r="D5" s="231"/>
      <c r="E5" s="231"/>
      <c r="F5" s="231"/>
      <c r="G5" s="231"/>
      <c r="H5" s="231"/>
      <c r="I5" s="231"/>
      <c r="J5" s="231"/>
      <c r="K5" s="231"/>
      <c r="L5" s="233">
        <v>168</v>
      </c>
      <c r="M5" s="233">
        <v>78</v>
      </c>
      <c r="N5" s="233">
        <v>51</v>
      </c>
      <c r="O5" s="233">
        <v>153</v>
      </c>
      <c r="P5" s="233"/>
      <c r="Q5" s="233"/>
    </row>
    <row r="6" spans="1:19" ht="15.95" customHeight="1" x14ac:dyDescent="0.2">
      <c r="A6" s="44"/>
      <c r="B6" s="233" t="s">
        <v>5</v>
      </c>
      <c r="C6" s="336"/>
      <c r="D6" s="336"/>
      <c r="E6" s="336"/>
      <c r="F6" s="337"/>
      <c r="G6" s="337"/>
      <c r="H6" s="337"/>
      <c r="I6" s="337"/>
      <c r="J6" s="337"/>
      <c r="K6" s="337"/>
      <c r="L6" s="372">
        <f>SUM(L5:N5)</f>
        <v>297</v>
      </c>
      <c r="M6" s="373"/>
      <c r="N6" s="374"/>
      <c r="O6" s="372">
        <f>SUM(O5:Q5)</f>
        <v>153</v>
      </c>
      <c r="P6" s="373"/>
      <c r="Q6" s="374"/>
    </row>
    <row r="7" spans="1:19" ht="20.25" customHeight="1" x14ac:dyDescent="0.2">
      <c r="A7" s="45"/>
      <c r="B7" s="233" t="s">
        <v>6</v>
      </c>
      <c r="C7" s="337"/>
      <c r="D7" s="337"/>
      <c r="E7" s="337"/>
      <c r="F7" s="368"/>
      <c r="G7" s="368"/>
      <c r="H7" s="368"/>
      <c r="I7" s="368"/>
      <c r="J7" s="368"/>
      <c r="K7" s="368"/>
      <c r="L7" s="375">
        <f>L6/24</f>
        <v>12.375</v>
      </c>
      <c r="M7" s="376"/>
      <c r="N7" s="377"/>
      <c r="O7" s="375">
        <f>O6/24</f>
        <v>6.375</v>
      </c>
      <c r="P7" s="376"/>
      <c r="Q7" s="377"/>
    </row>
    <row r="8" spans="1:19" s="6" customFormat="1" ht="15.95" customHeight="1" x14ac:dyDescent="0.2">
      <c r="A8" s="204" t="s">
        <v>14</v>
      </c>
      <c r="B8" s="230" t="s">
        <v>17</v>
      </c>
      <c r="C8" s="341"/>
      <c r="D8" s="341"/>
      <c r="E8" s="341"/>
      <c r="F8" s="366"/>
      <c r="G8" s="366"/>
      <c r="H8" s="366"/>
      <c r="I8" s="341"/>
      <c r="J8" s="341"/>
      <c r="K8" s="341"/>
      <c r="L8" s="363">
        <f>1.8*L7</f>
        <v>22.275000000000002</v>
      </c>
      <c r="M8" s="364"/>
      <c r="N8" s="365"/>
      <c r="O8" s="363">
        <f>1.8*O7</f>
        <v>11.475</v>
      </c>
      <c r="P8" s="364"/>
      <c r="Q8" s="365"/>
    </row>
    <row r="9" spans="1:19" s="6" customFormat="1" ht="15.95" customHeight="1" x14ac:dyDescent="0.2">
      <c r="A9" s="91" t="s">
        <v>78</v>
      </c>
      <c r="B9" s="230" t="s">
        <v>5</v>
      </c>
      <c r="C9" s="230"/>
      <c r="D9" s="230"/>
      <c r="E9" s="230"/>
      <c r="F9" s="230"/>
      <c r="G9" s="230"/>
      <c r="H9" s="230"/>
      <c r="I9" s="230"/>
      <c r="J9" s="230"/>
      <c r="K9" s="230"/>
      <c r="L9" s="230">
        <v>54</v>
      </c>
      <c r="M9" s="230">
        <v>36</v>
      </c>
      <c r="N9" s="230">
        <v>18</v>
      </c>
      <c r="O9" s="230">
        <v>102</v>
      </c>
      <c r="P9" s="230"/>
      <c r="Q9" s="230"/>
    </row>
    <row r="10" spans="1:19" s="6" customFormat="1" ht="15.95" customHeight="1" x14ac:dyDescent="0.2">
      <c r="A10" s="11"/>
      <c r="B10" s="230" t="s">
        <v>5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63">
        <f>SUM(L9:N9)</f>
        <v>108</v>
      </c>
      <c r="M10" s="364"/>
      <c r="N10" s="365"/>
      <c r="O10" s="363">
        <f>SUM(O9:Q9)</f>
        <v>102</v>
      </c>
      <c r="P10" s="364"/>
      <c r="Q10" s="365"/>
    </row>
    <row r="11" spans="1:19" s="6" customFormat="1" ht="15.95" customHeight="1" x14ac:dyDescent="0.2">
      <c r="A11" s="205"/>
      <c r="B11" s="233" t="s">
        <v>6</v>
      </c>
      <c r="C11" s="341"/>
      <c r="D11" s="341"/>
      <c r="E11" s="341"/>
      <c r="F11" s="366"/>
      <c r="G11" s="366"/>
      <c r="H11" s="366"/>
      <c r="I11" s="341"/>
      <c r="J11" s="341"/>
      <c r="K11" s="341"/>
      <c r="L11" s="363">
        <f>L10/24</f>
        <v>4.5</v>
      </c>
      <c r="M11" s="364"/>
      <c r="N11" s="365"/>
      <c r="O11" s="385">
        <f>O10/24</f>
        <v>4.25</v>
      </c>
      <c r="P11" s="386"/>
      <c r="Q11" s="387"/>
    </row>
    <row r="12" spans="1:19" s="6" customFormat="1" ht="15.95" customHeight="1" x14ac:dyDescent="0.2">
      <c r="A12" s="204" t="s">
        <v>14</v>
      </c>
      <c r="B12" s="230" t="s">
        <v>17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63">
        <f>1.8*L11</f>
        <v>8.1</v>
      </c>
      <c r="M12" s="364"/>
      <c r="N12" s="365"/>
      <c r="O12" s="363">
        <f>1.8*O11</f>
        <v>7.65</v>
      </c>
      <c r="P12" s="364"/>
      <c r="Q12" s="365"/>
      <c r="S12" s="224"/>
    </row>
    <row r="13" spans="1:19" s="6" customFormat="1" ht="15.95" customHeight="1" x14ac:dyDescent="0.2">
      <c r="A13" s="227" t="s">
        <v>56</v>
      </c>
      <c r="B13" s="230" t="s">
        <v>5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>
        <f>L5+L9</f>
        <v>222</v>
      </c>
      <c r="M13" s="230">
        <f t="shared" ref="M13:N13" si="0">M5+M9</f>
        <v>114</v>
      </c>
      <c r="N13" s="230">
        <f t="shared" si="0"/>
        <v>69</v>
      </c>
      <c r="O13" s="230">
        <f>O5+O9</f>
        <v>255</v>
      </c>
      <c r="P13" s="230">
        <f>P5+P9</f>
        <v>0</v>
      </c>
      <c r="Q13" s="230">
        <f>Q5+Q9</f>
        <v>0</v>
      </c>
    </row>
    <row r="14" spans="1:19" ht="15.95" customHeight="1" x14ac:dyDescent="0.2">
      <c r="A14" s="46"/>
      <c r="B14" s="233" t="s">
        <v>5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72">
        <f>SUM(L13:N13)</f>
        <v>405</v>
      </c>
      <c r="M14" s="373"/>
      <c r="N14" s="374"/>
      <c r="O14" s="372">
        <f>SUM(O13:Q13)</f>
        <v>255</v>
      </c>
      <c r="P14" s="373"/>
      <c r="Q14" s="374"/>
    </row>
    <row r="15" spans="1:19" ht="15.95" customHeight="1" x14ac:dyDescent="0.2">
      <c r="A15" s="233" t="s">
        <v>30</v>
      </c>
      <c r="B15" s="233" t="s">
        <v>6</v>
      </c>
      <c r="C15" s="337"/>
      <c r="D15" s="337"/>
      <c r="E15" s="337"/>
      <c r="F15" s="368"/>
      <c r="G15" s="368"/>
      <c r="H15" s="368"/>
      <c r="I15" s="337"/>
      <c r="J15" s="337"/>
      <c r="K15" s="337"/>
      <c r="L15" s="375">
        <f>L14/24</f>
        <v>16.875</v>
      </c>
      <c r="M15" s="376"/>
      <c r="N15" s="377"/>
      <c r="O15" s="375">
        <f>O14/8</f>
        <v>31.875</v>
      </c>
      <c r="P15" s="376"/>
      <c r="Q15" s="377"/>
    </row>
    <row r="16" spans="1:19" ht="15.95" customHeight="1" x14ac:dyDescent="0.2">
      <c r="A16" s="234" t="s">
        <v>31</v>
      </c>
      <c r="B16" s="234" t="s">
        <v>17</v>
      </c>
      <c r="C16" s="382"/>
      <c r="D16" s="382"/>
      <c r="E16" s="382"/>
      <c r="F16" s="383"/>
      <c r="G16" s="383"/>
      <c r="H16" s="383"/>
      <c r="I16" s="383"/>
      <c r="J16" s="383"/>
      <c r="K16" s="383"/>
      <c r="L16" s="378">
        <f>L8+L12</f>
        <v>30.375</v>
      </c>
      <c r="M16" s="379"/>
      <c r="N16" s="380"/>
      <c r="O16" s="378">
        <f>O15*1.8</f>
        <v>57.375</v>
      </c>
      <c r="P16" s="379"/>
      <c r="Q16" s="380"/>
    </row>
    <row r="18" spans="16:16" x14ac:dyDescent="0.2">
      <c r="P18" s="213"/>
    </row>
  </sheetData>
  <mergeCells count="54">
    <mergeCell ref="C15:E15"/>
    <mergeCell ref="F15:H15"/>
    <mergeCell ref="I15:K15"/>
    <mergeCell ref="L15:N15"/>
    <mergeCell ref="O15:Q15"/>
    <mergeCell ref="C16:E16"/>
    <mergeCell ref="F16:H16"/>
    <mergeCell ref="I16:K16"/>
    <mergeCell ref="L16:N16"/>
    <mergeCell ref="O16:Q16"/>
    <mergeCell ref="C12:E12"/>
    <mergeCell ref="F12:H12"/>
    <mergeCell ref="I12:K12"/>
    <mergeCell ref="L12:N12"/>
    <mergeCell ref="O12:Q12"/>
    <mergeCell ref="C14:E14"/>
    <mergeCell ref="F14:H14"/>
    <mergeCell ref="I14:K14"/>
    <mergeCell ref="L14:N14"/>
    <mergeCell ref="O14:Q14"/>
    <mergeCell ref="C10:E10"/>
    <mergeCell ref="F10:H10"/>
    <mergeCell ref="I10:K10"/>
    <mergeCell ref="L10:N10"/>
    <mergeCell ref="O10:Q10"/>
    <mergeCell ref="C11:E11"/>
    <mergeCell ref="F11:H11"/>
    <mergeCell ref="I11:K11"/>
    <mergeCell ref="L11:N11"/>
    <mergeCell ref="O11:Q11"/>
    <mergeCell ref="C7:E7"/>
    <mergeCell ref="F7:H7"/>
    <mergeCell ref="I7:K7"/>
    <mergeCell ref="L7:N7"/>
    <mergeCell ref="O7:Q7"/>
    <mergeCell ref="C8:E8"/>
    <mergeCell ref="F8:H8"/>
    <mergeCell ref="I8:K8"/>
    <mergeCell ref="L8:N8"/>
    <mergeCell ref="O8:Q8"/>
    <mergeCell ref="O3:Q3"/>
    <mergeCell ref="C6:E6"/>
    <mergeCell ref="F6:H6"/>
    <mergeCell ref="I6:K6"/>
    <mergeCell ref="L6:N6"/>
    <mergeCell ref="O6:Q6"/>
    <mergeCell ref="A1:N1"/>
    <mergeCell ref="A2:N2"/>
    <mergeCell ref="A3:A4"/>
    <mergeCell ref="B3:B4"/>
    <mergeCell ref="C3:E3"/>
    <mergeCell ref="F3:H3"/>
    <mergeCell ref="I3:K3"/>
    <mergeCell ref="L3:N3"/>
  </mergeCells>
  <pageMargins left="0.38" right="0.16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สรุป</vt:lpstr>
      <vt:lpstr>ปกติ ตรี</vt:lpstr>
      <vt:lpstr>Sheet6</vt:lpstr>
      <vt:lpstr>พิเศษ ตรี</vt:lpstr>
      <vt:lpstr>ปกติ โท</vt:lpstr>
      <vt:lpstr>ปกติ เอก</vt:lpstr>
      <vt:lpstr>พิเศษ โท</vt:lpstr>
      <vt:lpstr>พิเศษ เอก</vt:lpstr>
      <vt:lpstr>ปกติ เอก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Vice President_VRU</cp:lastModifiedBy>
  <cp:lastPrinted>2018-02-21T03:01:53Z</cp:lastPrinted>
  <dcterms:created xsi:type="dcterms:W3CDTF">2014-04-28T10:54:53Z</dcterms:created>
  <dcterms:modified xsi:type="dcterms:W3CDTF">2018-02-21T03:16:30Z</dcterms:modified>
</cp:coreProperties>
</file>